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BBIMG\Ablage neue Website\Obst- und Weinbau\Inhalt_3_Ebene_Obstbau\Wirtschaftlichkeitsberechnungen Mostobst\"/>
    </mc:Choice>
  </mc:AlternateContent>
  <workbookProtection workbookAlgorithmName="SHA-512" workbookHashValue="kcPzFAcW5ZBXMvfJxdvBroJBRyq2avhZbcwrtb41oOnFg7iTZkY9xAJ+mOCYlm9CZGfStcGx+ET7pzfemUPwsA==" workbookSaltValue="vQXf6FnpwjmeCx4qhpm5aQ==" workbookSpinCount="100000" lockStructure="1"/>
  <bookViews>
    <workbookView xWindow="0" yWindow="0" windowWidth="23040" windowHeight="10635"/>
  </bookViews>
  <sheets>
    <sheet name="Erstellung" sheetId="1" r:id="rId1"/>
    <sheet name="Aufbauphase" sheetId="2" r:id="rId2"/>
    <sheet name="kalk.Verlust Aufbau" sheetId="3" r:id="rId3"/>
    <sheet name="Ertragsjahr" sheetId="4" r:id="rId4"/>
  </sheets>
  <calcPr calcId="162913"/>
</workbook>
</file>

<file path=xl/calcChain.xml><?xml version="1.0" encoding="utf-8"?>
<calcChain xmlns="http://schemas.openxmlformats.org/spreadsheetml/2006/main">
  <c r="E71" i="4" l="1"/>
  <c r="E73" i="4"/>
  <c r="G67" i="4"/>
  <c r="E46" i="2"/>
  <c r="E42" i="4"/>
  <c r="G42" i="4"/>
  <c r="G37" i="2"/>
  <c r="G45" i="2"/>
  <c r="G65" i="4"/>
  <c r="G41" i="4"/>
  <c r="G40" i="4"/>
  <c r="G39" i="4"/>
  <c r="G38" i="4"/>
  <c r="G35" i="4"/>
  <c r="G34" i="4"/>
  <c r="G24" i="4"/>
  <c r="G22" i="4"/>
  <c r="G23" i="4"/>
  <c r="G21" i="4"/>
  <c r="G15" i="4"/>
  <c r="G12" i="4"/>
  <c r="G13" i="4"/>
  <c r="G14" i="4"/>
  <c r="G16" i="4"/>
  <c r="G17" i="4"/>
  <c r="G18" i="4"/>
  <c r="G19" i="4"/>
  <c r="G11" i="4"/>
  <c r="E4" i="3"/>
  <c r="G40" i="2"/>
  <c r="G39" i="2"/>
  <c r="G36" i="2"/>
  <c r="E28" i="2"/>
  <c r="G25" i="2"/>
  <c r="G16" i="2"/>
  <c r="G15" i="2"/>
  <c r="G14" i="2"/>
  <c r="G11" i="2"/>
  <c r="G10" i="2"/>
  <c r="G8" i="2"/>
  <c r="G5" i="2"/>
  <c r="G6" i="2"/>
  <c r="F40" i="1"/>
  <c r="F38" i="1"/>
  <c r="F36" i="1"/>
  <c r="F27" i="1"/>
  <c r="G20" i="4"/>
  <c r="G36" i="4"/>
  <c r="G28" i="2"/>
  <c r="G38" i="2"/>
  <c r="G23" i="2"/>
  <c r="G37" i="4"/>
  <c r="G26" i="2"/>
  <c r="G13" i="2"/>
  <c r="G4" i="2"/>
  <c r="G7" i="2"/>
  <c r="G9" i="2"/>
  <c r="G27" i="2"/>
  <c r="F4" i="1"/>
  <c r="F6" i="1"/>
  <c r="F7" i="1"/>
  <c r="F10" i="1"/>
  <c r="F11" i="1"/>
  <c r="G21" i="2"/>
  <c r="G22" i="2"/>
  <c r="G24" i="2"/>
  <c r="G46" i="2"/>
  <c r="G48" i="2"/>
  <c r="G44" i="2"/>
  <c r="G35" i="2"/>
  <c r="G41" i="2"/>
  <c r="G42" i="2"/>
  <c r="G43" i="2"/>
  <c r="F28" i="1"/>
  <c r="F29" i="1"/>
  <c r="F30" i="1"/>
  <c r="F31" i="1"/>
  <c r="F32" i="1"/>
  <c r="F33" i="1"/>
  <c r="F34" i="1"/>
  <c r="F17" i="1"/>
  <c r="F18" i="1"/>
  <c r="F19" i="1"/>
  <c r="F20" i="1"/>
  <c r="D22" i="1"/>
  <c r="F22" i="1"/>
  <c r="F12" i="3"/>
  <c r="F14" i="3"/>
  <c r="F26" i="4"/>
  <c r="G26" i="4"/>
  <c r="G55" i="4"/>
  <c r="G5" i="4"/>
  <c r="G7" i="4"/>
  <c r="G81" i="4"/>
  <c r="G33" i="4"/>
  <c r="G45" i="4"/>
  <c r="G49" i="4"/>
  <c r="G59" i="4"/>
  <c r="G75" i="4"/>
  <c r="G62" i="4"/>
  <c r="G69" i="4"/>
  <c r="G64" i="4"/>
  <c r="G66" i="4"/>
  <c r="G68" i="4"/>
  <c r="G60" i="4"/>
  <c r="G61" i="4"/>
  <c r="G63" i="4"/>
  <c r="G70" i="4"/>
  <c r="A2" i="2"/>
  <c r="A2" i="3"/>
  <c r="A2" i="4"/>
  <c r="G32" i="4"/>
  <c r="F32" i="4"/>
  <c r="A6" i="3"/>
  <c r="A4" i="3"/>
  <c r="G20" i="2"/>
  <c r="F20" i="2"/>
  <c r="D20" i="2"/>
  <c r="G12" i="2"/>
  <c r="G18" i="2"/>
  <c r="F50" i="2"/>
  <c r="G71" i="4"/>
  <c r="G73" i="4"/>
  <c r="G76" i="4"/>
  <c r="F16" i="3"/>
  <c r="G31" i="2"/>
  <c r="F25" i="1"/>
  <c r="F15" i="1"/>
  <c r="F4" i="3"/>
  <c r="G50" i="2"/>
  <c r="G54" i="2"/>
  <c r="G56" i="2"/>
  <c r="E6" i="3"/>
  <c r="F6" i="3"/>
  <c r="F8" i="3"/>
  <c r="F18" i="3"/>
  <c r="F9" i="4"/>
  <c r="G9" i="4"/>
  <c r="G28" i="4"/>
  <c r="F51" i="4"/>
  <c r="G51" i="4"/>
  <c r="G80" i="4"/>
  <c r="G82" i="4"/>
  <c r="G30" i="4"/>
  <c r="G53" i="4"/>
  <c r="G57" i="4"/>
  <c r="G78" i="4"/>
</calcChain>
</file>

<file path=xl/sharedStrings.xml><?xml version="1.0" encoding="utf-8"?>
<sst xmlns="http://schemas.openxmlformats.org/spreadsheetml/2006/main" count="225" uniqueCount="144">
  <si>
    <t>DG</t>
  </si>
  <si>
    <t>Menge</t>
  </si>
  <si>
    <t>Preis</t>
  </si>
  <si>
    <t>Fr.-/ha</t>
  </si>
  <si>
    <t>Pflanzgut</t>
  </si>
  <si>
    <t>Baumgerüst</t>
  </si>
  <si>
    <t>Stützpfahl je Baum</t>
  </si>
  <si>
    <t>Bindematerial</t>
  </si>
  <si>
    <t>Verschiedenes</t>
  </si>
  <si>
    <t>Einsaat</t>
  </si>
  <si>
    <t>Bodenanalyse</t>
  </si>
  <si>
    <t>Diverses</t>
  </si>
  <si>
    <t xml:space="preserve">Total Direktkosten </t>
  </si>
  <si>
    <t>Maschinen</t>
  </si>
  <si>
    <t>Kreiselegge</t>
  </si>
  <si>
    <t>Düngerstreuer</t>
  </si>
  <si>
    <t>Zugkraft</t>
  </si>
  <si>
    <t>Kleingerät</t>
  </si>
  <si>
    <t>Total Maschinen und Zugkräfte</t>
  </si>
  <si>
    <t>Bodenmiete</t>
  </si>
  <si>
    <t>Arbeiten</t>
  </si>
  <si>
    <t>Bodenprobe</t>
  </si>
  <si>
    <t>Ausmessen</t>
  </si>
  <si>
    <t>Pflanzung</t>
  </si>
  <si>
    <t>Eigener Lohnanspruch</t>
  </si>
  <si>
    <t>Total Strukturkosten</t>
  </si>
  <si>
    <t>Total Erstellungskosten (Anlage ohne Zaun)</t>
  </si>
  <si>
    <t>Fungizid</t>
  </si>
  <si>
    <t>Delan</t>
  </si>
  <si>
    <t>Insektizid</t>
  </si>
  <si>
    <t>Pirimor</t>
  </si>
  <si>
    <t>Total Pflanzenschutz</t>
  </si>
  <si>
    <t>Allgemeine Unkosten</t>
  </si>
  <si>
    <t>Total Direktkosten</t>
  </si>
  <si>
    <t>Mausen</t>
  </si>
  <si>
    <t>Verlustzeiten</t>
  </si>
  <si>
    <t>10% der aufgelaufenden Arbeiten</t>
  </si>
  <si>
    <t>Total eigener Lohnanspruch</t>
  </si>
  <si>
    <t>Total Zinsanspruch</t>
  </si>
  <si>
    <t>Total Bildung Obstanlagewert / Jahr</t>
  </si>
  <si>
    <t>Bemerkung</t>
  </si>
  <si>
    <t>*Ertrag</t>
  </si>
  <si>
    <t>* Modell Ertragsentwicklung</t>
  </si>
  <si>
    <t>Obstanlagewert / Kalkulatorischer Verlust Aufbauphase</t>
  </si>
  <si>
    <t>Fr.- /ha</t>
  </si>
  <si>
    <t>Subtotal Kosten Aufbauphase</t>
  </si>
  <si>
    <t>abzüglich Leistungen während der Aufbauphase</t>
  </si>
  <si>
    <t>Mostobstertrag</t>
  </si>
  <si>
    <t>Flächenbeitrag Direktzahlungen</t>
  </si>
  <si>
    <t>Ertragsphase</t>
  </si>
  <si>
    <t>Leistung Mostobst</t>
  </si>
  <si>
    <t>Total Leistung</t>
  </si>
  <si>
    <t>Abschreibung des Bestandes</t>
  </si>
  <si>
    <t>Jahre</t>
  </si>
  <si>
    <t>Vergleichbarer DB</t>
  </si>
  <si>
    <t>Kontroll- und Labelkosten</t>
  </si>
  <si>
    <t>Branchenabgabe Mostobst</t>
  </si>
  <si>
    <t>Zinsanspruch invest. Kapital</t>
  </si>
  <si>
    <t xml:space="preserve">DB   </t>
  </si>
  <si>
    <t>Flächenbeitrag</t>
  </si>
  <si>
    <t>DB (inkl. Beiträge)</t>
  </si>
  <si>
    <t>Pflanzenschutz insgesamt</t>
  </si>
  <si>
    <t>Schädlingskontrollen, Feuerbrand</t>
  </si>
  <si>
    <t>Weiterbildung, Büro, Organisation</t>
  </si>
  <si>
    <t>Akh total</t>
  </si>
  <si>
    <t>davon Verlustzeiten</t>
  </si>
  <si>
    <t>Arbeitsverdienst DB inkl Beiträge/Akh</t>
  </si>
  <si>
    <t>Produktionskosten / ha / Jahr</t>
  </si>
  <si>
    <t>Durchgang</t>
  </si>
  <si>
    <t>Zeit h</t>
  </si>
  <si>
    <t>auf aufgelaufene Direktkosten</t>
  </si>
  <si>
    <t>Subtotal Leistungen Aufbauphase</t>
  </si>
  <si>
    <t>Durchgänge</t>
  </si>
  <si>
    <t>Restzeiten</t>
  </si>
  <si>
    <t xml:space="preserve">Total Leistungen </t>
  </si>
  <si>
    <t>Gewinn/Verlust nach Kalkulation der eig. Arbeit</t>
  </si>
  <si>
    <t>SSH</t>
  </si>
  <si>
    <t>Andere Gemeinkosten</t>
  </si>
  <si>
    <t>Düngung</t>
  </si>
  <si>
    <t>Erstellung der Anlage: 800 Bäume/ha (inkl. Eigener Lohn- und Zinsanspruch)</t>
  </si>
  <si>
    <t>Bildung Pflanzenkapital: Aufbauphase bis Vollertrag 7 Jahre</t>
  </si>
  <si>
    <t>Variante: ÖLN Mostobstanlage</t>
  </si>
  <si>
    <t xml:space="preserve">Herbizid </t>
  </si>
  <si>
    <t>Herbizid</t>
  </si>
  <si>
    <t>Auflesen</t>
  </si>
  <si>
    <t>3.- 7. Standjahr: 20000kg/ha</t>
  </si>
  <si>
    <t>Abtransport in Mosterei (Mittel 20000kg)</t>
  </si>
  <si>
    <t>Vollkostenkalkulation Mostobstanlage 1 Hektare</t>
  </si>
  <si>
    <t>Obstanlagewert nach 7 Jahren</t>
  </si>
  <si>
    <t>Mittel: 28.5kg/Baum</t>
  </si>
  <si>
    <t>Abtransport zur Mosterei (45000kg)</t>
  </si>
  <si>
    <t>Sortierband</t>
  </si>
  <si>
    <t>Winterschnitt</t>
  </si>
  <si>
    <t>Düngen</t>
  </si>
  <si>
    <t>Aufbauphase 1.- 7. Jahr: Jahreskosten</t>
  </si>
  <si>
    <t>Auskunft Edi Huber, 2jähriger Baum aus Baumschule inkl. Lizenz</t>
  </si>
  <si>
    <t>Einzelsackpreis Landi</t>
  </si>
  <si>
    <t>Bodenlabor</t>
  </si>
  <si>
    <t>Hortima PVC Bindeschlauch</t>
  </si>
  <si>
    <t>Hortima Obstbaupfähle 2.50 m, 5-7 cm Durchschnitt, Fichte</t>
  </si>
  <si>
    <t>STEFFEN Greenmulch, VE 10 kg,</t>
  </si>
  <si>
    <t>Kreiselegge mit Packerwalze, 4 m</t>
  </si>
  <si>
    <t>Kostenkatalog 2023</t>
  </si>
  <si>
    <t>Einkastendüngerstreuer, 2.5 m</t>
  </si>
  <si>
    <t xml:space="preserve">Sämaschine mit Fahrgassenschaltung 2.5m </t>
  </si>
  <si>
    <t>Kostenkatalog 2023, Preise pro ha</t>
  </si>
  <si>
    <t>Anhänger 1-achsig, 7t, hydraulisch kippbar</t>
  </si>
  <si>
    <t>Kostenkatalog 2023, Preise pro h</t>
  </si>
  <si>
    <t>Traktor, 65-74KW (88-101 PS)</t>
  </si>
  <si>
    <t>Bäume anbinden</t>
  </si>
  <si>
    <t>Planung und Organisation</t>
  </si>
  <si>
    <t>Kupfer</t>
  </si>
  <si>
    <t>Weissöl</t>
  </si>
  <si>
    <t>Preise gemäss Zielsortiment, Menge für pro ha, Mischrechnung, in ersten Jahren tiefer als 10000 m3, danach etwas höher</t>
  </si>
  <si>
    <t>Captan</t>
  </si>
  <si>
    <t>Schwefel</t>
  </si>
  <si>
    <t>Affirm</t>
  </si>
  <si>
    <t>Roundup</t>
  </si>
  <si>
    <t>Duplosan KV Combi</t>
  </si>
  <si>
    <t>Select</t>
  </si>
  <si>
    <t>Anhängergebläsespritze 1000l, ohne Bordcomputer</t>
  </si>
  <si>
    <t>Düngung: Entec perfekt</t>
  </si>
  <si>
    <t>Entec Perfekt</t>
  </si>
  <si>
    <t>Schlegelmulchgerät mit Holzräumer</t>
  </si>
  <si>
    <t>Sichelmulchgerät mit einseitigem Schwenkarm</t>
  </si>
  <si>
    <t>Herbizidbalken einseitig</t>
  </si>
  <si>
    <t>Aufsitz-Mostobstauflesemaschine, Benzin, 15KW, 20 PS</t>
  </si>
  <si>
    <t>reduzierte Auslastung in Aufbauphase, 2 t/h</t>
  </si>
  <si>
    <t>Kleingerät (Mäusevergasung, Fadenmäher etc.)</t>
  </si>
  <si>
    <t>Baumerziehung (Sommer+Winter)</t>
  </si>
  <si>
    <t>pro Baum 6 min Schnittarbeit pro Jahr</t>
  </si>
  <si>
    <t xml:space="preserve">Pflanzenschutz insgesamt </t>
  </si>
  <si>
    <t>mit Einfüllzeit</t>
  </si>
  <si>
    <t>3 h Mauszeit nach jedem Mulchdurchgang</t>
  </si>
  <si>
    <t>Schütteln</t>
  </si>
  <si>
    <t>in Jungen Jahren noch von Hand</t>
  </si>
  <si>
    <t>Mulchen</t>
  </si>
  <si>
    <t>SDHI</t>
  </si>
  <si>
    <t>Menge 30% mehr, weil grössere Laubwand</t>
  </si>
  <si>
    <t>Bodenanalyse (alle 5 Jahre)</t>
  </si>
  <si>
    <t>Baumschüttler, hydraulisch angetrieben, Dreipunktanbau</t>
  </si>
  <si>
    <t xml:space="preserve">Auflesen </t>
  </si>
  <si>
    <t>Schädlings- und Feuerbrandkontrolle</t>
  </si>
  <si>
    <t>Sortieren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</si>
</sst>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6"/>
      <name val="Helvetica"/>
    </font>
    <font>
      <b/>
      <sz val="10"/>
      <name val="Helvetica"/>
      <family val="2"/>
    </font>
    <font>
      <sz val="18"/>
      <name val="Arial"/>
      <family val="2"/>
    </font>
    <font>
      <b/>
      <i/>
      <sz val="10"/>
      <name val="Helvetica"/>
      <family val="2"/>
    </font>
    <font>
      <sz val="10"/>
      <name val="Helvetica"/>
      <family val="2"/>
    </font>
    <font>
      <b/>
      <sz val="10"/>
      <name val="Helvetica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0" fillId="3" borderId="1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2" fontId="0" fillId="3" borderId="4" xfId="0" applyNumberFormat="1" applyFill="1" applyBorder="1"/>
    <xf numFmtId="0" fontId="0" fillId="0" borderId="0" xfId="0" applyFill="1" applyBorder="1"/>
    <xf numFmtId="0" fontId="0" fillId="3" borderId="0" xfId="0" applyFill="1" applyBorder="1"/>
    <xf numFmtId="0" fontId="2" fillId="4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0" fontId="1" fillId="5" borderId="0" xfId="0" applyFont="1" applyFill="1"/>
    <xf numFmtId="2" fontId="1" fillId="5" borderId="0" xfId="0" applyNumberFormat="1" applyFont="1" applyFill="1"/>
    <xf numFmtId="4" fontId="1" fillId="5" borderId="0" xfId="0" applyNumberFormat="1" applyFont="1" applyFill="1"/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9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0" fillId="3" borderId="5" xfId="0" applyFill="1" applyBorder="1"/>
    <xf numFmtId="10" fontId="0" fillId="3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" fontId="1" fillId="5" borderId="0" xfId="0" applyNumberFormat="1" applyFont="1" applyFill="1"/>
    <xf numFmtId="1" fontId="0" fillId="0" borderId="0" xfId="0" applyNumberFormat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6" borderId="1" xfId="0" applyFill="1" applyBorder="1"/>
    <xf numFmtId="0" fontId="0" fillId="6" borderId="0" xfId="0" applyFill="1"/>
    <xf numFmtId="1" fontId="0" fillId="6" borderId="0" xfId="0" applyNumberFormat="1" applyFill="1"/>
    <xf numFmtId="0" fontId="3" fillId="5" borderId="0" xfId="0" applyFont="1" applyFill="1"/>
    <xf numFmtId="0" fontId="0" fillId="5" borderId="0" xfId="0" applyFill="1"/>
    <xf numFmtId="4" fontId="0" fillId="0" borderId="0" xfId="0" applyNumberFormat="1" applyFill="1"/>
    <xf numFmtId="4" fontId="0" fillId="6" borderId="0" xfId="0" applyNumberFormat="1" applyFill="1"/>
    <xf numFmtId="0" fontId="4" fillId="0" borderId="0" xfId="0" applyFont="1" applyFill="1"/>
    <xf numFmtId="1" fontId="0" fillId="3" borderId="0" xfId="0" applyNumberFormat="1" applyFill="1"/>
    <xf numFmtId="0" fontId="4" fillId="0" borderId="0" xfId="0" applyFont="1"/>
    <xf numFmtId="4" fontId="4" fillId="0" borderId="0" xfId="0" applyNumberFormat="1" applyFont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0" fontId="2" fillId="3" borderId="0" xfId="0" applyFont="1" applyFill="1" applyBorder="1"/>
    <xf numFmtId="0" fontId="5" fillId="3" borderId="5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6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2" fontId="6" fillId="2" borderId="0" xfId="0" applyNumberFormat="1" applyFont="1" applyFill="1"/>
    <xf numFmtId="0" fontId="7" fillId="7" borderId="0" xfId="0" applyFont="1" applyFill="1"/>
    <xf numFmtId="2" fontId="7" fillId="7" borderId="0" xfId="0" applyNumberFormat="1" applyFont="1" applyFill="1"/>
    <xf numFmtId="4" fontId="7" fillId="7" borderId="0" xfId="0" applyNumberFormat="1" applyFont="1" applyFill="1"/>
    <xf numFmtId="0" fontId="9" fillId="4" borderId="0" xfId="0" applyFont="1" applyFill="1"/>
    <xf numFmtId="2" fontId="9" fillId="4" borderId="0" xfId="0" applyNumberFormat="1" applyFont="1" applyFill="1"/>
    <xf numFmtId="4" fontId="9" fillId="4" borderId="0" xfId="0" applyNumberFormat="1" applyFont="1" applyFill="1"/>
    <xf numFmtId="0" fontId="9" fillId="0" borderId="0" xfId="0" applyFont="1"/>
    <xf numFmtId="1" fontId="7" fillId="7" borderId="0" xfId="0" applyNumberFormat="1" applyFont="1" applyFill="1"/>
    <xf numFmtId="10" fontId="5" fillId="3" borderId="1" xfId="0" applyNumberFormat="1" applyFont="1" applyFill="1" applyBorder="1"/>
    <xf numFmtId="0" fontId="10" fillId="8" borderId="0" xfId="0" applyFont="1" applyFill="1"/>
    <xf numFmtId="4" fontId="10" fillId="8" borderId="0" xfId="0" applyNumberFormat="1" applyFont="1" applyFill="1"/>
    <xf numFmtId="0" fontId="7" fillId="7" borderId="0" xfId="0" applyFont="1" applyFill="1" applyBorder="1" applyAlignment="1">
      <alignment horizontal="center"/>
    </xf>
    <xf numFmtId="0" fontId="9" fillId="3" borderId="0" xfId="0" applyFont="1" applyFill="1"/>
    <xf numFmtId="4" fontId="9" fillId="3" borderId="1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0" fontId="11" fillId="0" borderId="0" xfId="0" applyFont="1"/>
    <xf numFmtId="0" fontId="1" fillId="5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8</xdr:col>
      <xdr:colOff>542925</xdr:colOff>
      <xdr:row>49</xdr:row>
      <xdr:rowOff>114300</xdr:rowOff>
    </xdr:to>
    <xdr:pic>
      <xdr:nvPicPr>
        <xdr:cNvPr id="409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82486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8</xdr:col>
      <xdr:colOff>266700</xdr:colOff>
      <xdr:row>71</xdr:row>
      <xdr:rowOff>114300</xdr:rowOff>
    </xdr:to>
    <xdr:pic>
      <xdr:nvPicPr>
        <xdr:cNvPr id="307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77550"/>
          <a:ext cx="82677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247650</xdr:colOff>
      <xdr:row>26</xdr:row>
      <xdr:rowOff>114300</xdr:rowOff>
    </xdr:to>
    <xdr:pic>
      <xdr:nvPicPr>
        <xdr:cNvPr id="1025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82105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8</xdr:col>
      <xdr:colOff>342900</xdr:colOff>
      <xdr:row>91</xdr:row>
      <xdr:rowOff>114300</xdr:rowOff>
    </xdr:to>
    <xdr:pic>
      <xdr:nvPicPr>
        <xdr:cNvPr id="2049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58900"/>
          <a:ext cx="82200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workbookViewId="0">
      <selection activeCell="B19" sqref="B19"/>
    </sheetView>
  </sheetViews>
  <sheetFormatPr baseColWidth="10" defaultRowHeight="12.75" x14ac:dyDescent="0.2"/>
  <cols>
    <col min="1" max="1" width="14.140625" customWidth="1"/>
    <col min="2" max="2" width="38.42578125" customWidth="1"/>
    <col min="3" max="3" width="5.85546875" customWidth="1"/>
    <col min="5" max="5" width="11.42578125" style="1" customWidth="1"/>
    <col min="6" max="6" width="11.42578125" style="2" customWidth="1"/>
  </cols>
  <sheetData>
    <row r="1" spans="1:7" ht="42" customHeight="1" x14ac:dyDescent="0.3">
      <c r="A1" s="92" t="s">
        <v>79</v>
      </c>
      <c r="B1" s="92"/>
      <c r="C1" s="92"/>
      <c r="D1" s="92"/>
      <c r="E1" s="92"/>
      <c r="F1" s="92"/>
    </row>
    <row r="2" spans="1:7" ht="13.5" thickBot="1" x14ac:dyDescent="0.25">
      <c r="A2" s="75" t="s">
        <v>81</v>
      </c>
      <c r="B2" s="75"/>
      <c r="C2" s="75"/>
      <c r="D2" s="75"/>
      <c r="E2" s="76"/>
      <c r="F2" s="77"/>
    </row>
    <row r="3" spans="1:7" ht="13.5" thickBot="1" x14ac:dyDescent="0.25">
      <c r="A3" s="3"/>
      <c r="B3" s="3"/>
      <c r="C3" s="3" t="s">
        <v>0</v>
      </c>
      <c r="D3" s="3" t="s">
        <v>1</v>
      </c>
      <c r="E3" s="4" t="s">
        <v>2</v>
      </c>
      <c r="F3" s="5" t="s">
        <v>3</v>
      </c>
    </row>
    <row r="4" spans="1:7" ht="13.5" thickBot="1" x14ac:dyDescent="0.25">
      <c r="A4" t="s">
        <v>4</v>
      </c>
      <c r="D4" s="6">
        <v>800</v>
      </c>
      <c r="E4" s="7">
        <v>9</v>
      </c>
      <c r="F4" s="8">
        <f>D4*E4</f>
        <v>7200</v>
      </c>
      <c r="G4" t="s">
        <v>95</v>
      </c>
    </row>
    <row r="5" spans="1:7" ht="13.5" thickBot="1" x14ac:dyDescent="0.25">
      <c r="D5" s="6"/>
      <c r="E5" s="7"/>
      <c r="F5" s="8"/>
    </row>
    <row r="6" spans="1:7" ht="13.5" thickBot="1" x14ac:dyDescent="0.25">
      <c r="A6" t="s">
        <v>5</v>
      </c>
      <c r="B6" t="s">
        <v>6</v>
      </c>
      <c r="D6" s="6">
        <v>800</v>
      </c>
      <c r="E6" s="7">
        <v>8.5</v>
      </c>
      <c r="F6" s="8">
        <f>D6*E6</f>
        <v>6800</v>
      </c>
      <c r="G6" t="s">
        <v>99</v>
      </c>
    </row>
    <row r="7" spans="1:7" ht="13.5" thickBot="1" x14ac:dyDescent="0.25">
      <c r="B7" t="s">
        <v>7</v>
      </c>
      <c r="D7" s="6">
        <v>800</v>
      </c>
      <c r="E7" s="7">
        <v>0.04</v>
      </c>
      <c r="F7" s="8">
        <f>D7*E7</f>
        <v>32</v>
      </c>
      <c r="G7" t="s">
        <v>98</v>
      </c>
    </row>
    <row r="8" spans="1:7" ht="13.5" thickBot="1" x14ac:dyDescent="0.25">
      <c r="B8" s="21"/>
      <c r="D8" s="6"/>
      <c r="E8" s="7"/>
      <c r="F8" s="8"/>
    </row>
    <row r="9" spans="1:7" ht="13.5" thickBot="1" x14ac:dyDescent="0.25">
      <c r="D9" s="6"/>
      <c r="E9" s="7"/>
      <c r="F9" s="8"/>
    </row>
    <row r="10" spans="1:7" ht="13.5" thickBot="1" x14ac:dyDescent="0.25">
      <c r="A10" t="s">
        <v>8</v>
      </c>
      <c r="B10" t="s">
        <v>121</v>
      </c>
      <c r="D10" s="6">
        <v>2</v>
      </c>
      <c r="E10" s="7">
        <v>75</v>
      </c>
      <c r="F10" s="8">
        <f>D10*E10</f>
        <v>150</v>
      </c>
      <c r="G10" t="s">
        <v>96</v>
      </c>
    </row>
    <row r="11" spans="1:7" ht="13.5" thickBot="1" x14ac:dyDescent="0.25">
      <c r="B11" t="s">
        <v>9</v>
      </c>
      <c r="D11" s="6">
        <v>5</v>
      </c>
      <c r="E11" s="7">
        <v>9.6999999999999993</v>
      </c>
      <c r="F11" s="8">
        <f>D11*E11</f>
        <v>48.5</v>
      </c>
      <c r="G11" t="s">
        <v>100</v>
      </c>
    </row>
    <row r="12" spans="1:7" ht="13.5" thickBot="1" x14ac:dyDescent="0.25">
      <c r="B12" t="s">
        <v>10</v>
      </c>
      <c r="D12" s="6"/>
      <c r="E12" s="7"/>
      <c r="F12" s="8">
        <v>70</v>
      </c>
      <c r="G12" t="s">
        <v>97</v>
      </c>
    </row>
    <row r="13" spans="1:7" ht="13.5" thickBot="1" x14ac:dyDescent="0.25">
      <c r="B13" t="s">
        <v>11</v>
      </c>
      <c r="D13" s="6"/>
      <c r="E13" s="7"/>
      <c r="F13" s="8">
        <v>300</v>
      </c>
    </row>
    <row r="14" spans="1:7" ht="13.5" thickBot="1" x14ac:dyDescent="0.25">
      <c r="D14" s="9"/>
      <c r="E14" s="10"/>
      <c r="F14" s="11"/>
    </row>
    <row r="15" spans="1:7" ht="13.5" thickBot="1" x14ac:dyDescent="0.25">
      <c r="A15" s="12" t="s">
        <v>12</v>
      </c>
      <c r="B15" s="12"/>
      <c r="C15" s="12"/>
      <c r="D15" s="12"/>
      <c r="E15" s="13"/>
      <c r="F15" s="14">
        <f>SUM(F4:F13)</f>
        <v>14600.5</v>
      </c>
    </row>
    <row r="16" spans="1:7" ht="13.5" thickBot="1" x14ac:dyDescent="0.25">
      <c r="D16" s="15"/>
      <c r="E16" s="16"/>
      <c r="F16" s="17"/>
    </row>
    <row r="17" spans="1:7" ht="13.5" thickBot="1" x14ac:dyDescent="0.25">
      <c r="A17" t="s">
        <v>13</v>
      </c>
      <c r="B17" t="s">
        <v>101</v>
      </c>
      <c r="D17" s="6">
        <v>1</v>
      </c>
      <c r="E17" s="7">
        <v>149</v>
      </c>
      <c r="F17" s="8">
        <f>D17*E17</f>
        <v>149</v>
      </c>
      <c r="G17" t="s">
        <v>105</v>
      </c>
    </row>
    <row r="18" spans="1:7" ht="13.5" thickBot="1" x14ac:dyDescent="0.25">
      <c r="B18" t="s">
        <v>103</v>
      </c>
      <c r="D18" s="6">
        <v>1</v>
      </c>
      <c r="E18" s="7">
        <v>18</v>
      </c>
      <c r="F18" s="8">
        <f>D18*E18</f>
        <v>18</v>
      </c>
      <c r="G18" t="s">
        <v>105</v>
      </c>
    </row>
    <row r="19" spans="1:7" ht="13.5" thickBot="1" x14ac:dyDescent="0.25">
      <c r="B19" t="s">
        <v>104</v>
      </c>
      <c r="D19" s="6">
        <v>1</v>
      </c>
      <c r="E19" s="7">
        <v>52</v>
      </c>
      <c r="F19" s="8">
        <f>D19*E19</f>
        <v>52</v>
      </c>
      <c r="G19" t="s">
        <v>105</v>
      </c>
    </row>
    <row r="20" spans="1:7" ht="13.5" thickBot="1" x14ac:dyDescent="0.25">
      <c r="B20" t="s">
        <v>106</v>
      </c>
      <c r="D20" s="6">
        <v>3</v>
      </c>
      <c r="E20" s="7">
        <v>38</v>
      </c>
      <c r="F20" s="8">
        <f>D20*E20</f>
        <v>114</v>
      </c>
      <c r="G20" t="s">
        <v>107</v>
      </c>
    </row>
    <row r="21" spans="1:7" ht="13.5" thickBot="1" x14ac:dyDescent="0.25">
      <c r="D21" s="6"/>
      <c r="E21" s="7"/>
      <c r="F21" s="8"/>
    </row>
    <row r="22" spans="1:7" ht="13.5" thickBot="1" x14ac:dyDescent="0.25">
      <c r="A22" t="s">
        <v>16</v>
      </c>
      <c r="B22" t="s">
        <v>108</v>
      </c>
      <c r="D22" s="6">
        <f>SUM(D17:D20)</f>
        <v>6</v>
      </c>
      <c r="E22" s="7">
        <v>45</v>
      </c>
      <c r="F22" s="8">
        <f>D22*E22</f>
        <v>270</v>
      </c>
      <c r="G22" t="s">
        <v>107</v>
      </c>
    </row>
    <row r="23" spans="1:7" ht="13.5" thickBot="1" x14ac:dyDescent="0.25">
      <c r="A23" t="s">
        <v>17</v>
      </c>
      <c r="D23" s="6"/>
      <c r="E23" s="7"/>
      <c r="F23" s="8">
        <v>250</v>
      </c>
    </row>
    <row r="24" spans="1:7" ht="13.5" thickBot="1" x14ac:dyDescent="0.25">
      <c r="D24" s="9"/>
      <c r="E24" s="7"/>
      <c r="F24" s="8"/>
    </row>
    <row r="25" spans="1:7" ht="13.5" thickBot="1" x14ac:dyDescent="0.25">
      <c r="A25" s="18" t="s">
        <v>18</v>
      </c>
      <c r="B25" s="6"/>
      <c r="C25" s="6"/>
      <c r="D25" s="6"/>
      <c r="E25" s="7"/>
      <c r="F25" s="8">
        <f>SUM(F17:F23)</f>
        <v>853</v>
      </c>
    </row>
    <row r="26" spans="1:7" ht="13.5" thickBot="1" x14ac:dyDescent="0.25">
      <c r="D26" s="15"/>
      <c r="E26" s="7"/>
      <c r="F26" s="8"/>
    </row>
    <row r="27" spans="1:7" ht="13.5" thickBot="1" x14ac:dyDescent="0.25">
      <c r="A27" t="s">
        <v>20</v>
      </c>
      <c r="B27" t="s">
        <v>110</v>
      </c>
      <c r="D27" s="15">
        <v>10</v>
      </c>
      <c r="E27" s="7">
        <v>30</v>
      </c>
      <c r="F27" s="8">
        <f t="shared" ref="F27:F34" si="0">D27*E27</f>
        <v>300</v>
      </c>
      <c r="G27" t="s">
        <v>102</v>
      </c>
    </row>
    <row r="28" spans="1:7" ht="13.5" thickBot="1" x14ac:dyDescent="0.25">
      <c r="B28" t="s">
        <v>14</v>
      </c>
      <c r="D28" s="6">
        <v>1</v>
      </c>
      <c r="E28" s="7">
        <v>30</v>
      </c>
      <c r="F28" s="8">
        <f t="shared" si="0"/>
        <v>30</v>
      </c>
      <c r="G28" t="s">
        <v>102</v>
      </c>
    </row>
    <row r="29" spans="1:7" ht="13.5" thickBot="1" x14ac:dyDescent="0.25">
      <c r="B29" t="s">
        <v>15</v>
      </c>
      <c r="D29" s="6">
        <v>1</v>
      </c>
      <c r="E29" s="7">
        <v>30</v>
      </c>
      <c r="F29" s="8">
        <f t="shared" si="0"/>
        <v>30</v>
      </c>
      <c r="G29" t="s">
        <v>102</v>
      </c>
    </row>
    <row r="30" spans="1:7" ht="13.5" thickBot="1" x14ac:dyDescent="0.25">
      <c r="B30" t="s">
        <v>9</v>
      </c>
      <c r="D30" s="6">
        <v>1</v>
      </c>
      <c r="E30" s="7">
        <v>30</v>
      </c>
      <c r="F30" s="8">
        <f t="shared" si="0"/>
        <v>30</v>
      </c>
      <c r="G30" t="s">
        <v>102</v>
      </c>
    </row>
    <row r="31" spans="1:7" ht="13.5" thickBot="1" x14ac:dyDescent="0.25">
      <c r="B31" t="s">
        <v>21</v>
      </c>
      <c r="D31" s="6">
        <v>1</v>
      </c>
      <c r="E31" s="7">
        <v>30</v>
      </c>
      <c r="F31" s="8">
        <f t="shared" si="0"/>
        <v>30</v>
      </c>
      <c r="G31" t="s">
        <v>102</v>
      </c>
    </row>
    <row r="32" spans="1:7" ht="13.5" thickBot="1" x14ac:dyDescent="0.25">
      <c r="B32" t="s">
        <v>22</v>
      </c>
      <c r="D32" s="6">
        <v>10</v>
      </c>
      <c r="E32" s="7">
        <v>30</v>
      </c>
      <c r="F32" s="8">
        <f t="shared" si="0"/>
        <v>300</v>
      </c>
      <c r="G32" t="s">
        <v>102</v>
      </c>
    </row>
    <row r="33" spans="1:7" ht="13.5" thickBot="1" x14ac:dyDescent="0.25">
      <c r="B33" t="s">
        <v>23</v>
      </c>
      <c r="D33" s="6">
        <v>50</v>
      </c>
      <c r="E33" s="7">
        <v>30</v>
      </c>
      <c r="F33" s="8">
        <f t="shared" si="0"/>
        <v>1500</v>
      </c>
      <c r="G33" t="s">
        <v>102</v>
      </c>
    </row>
    <row r="34" spans="1:7" ht="13.5" thickBot="1" x14ac:dyDescent="0.25">
      <c r="B34" t="s">
        <v>109</v>
      </c>
      <c r="D34" s="6">
        <v>15</v>
      </c>
      <c r="E34" s="7">
        <v>30</v>
      </c>
      <c r="F34" s="8">
        <f t="shared" si="0"/>
        <v>450</v>
      </c>
      <c r="G34" t="s">
        <v>102</v>
      </c>
    </row>
    <row r="35" spans="1:7" ht="13.5" thickBot="1" x14ac:dyDescent="0.25">
      <c r="D35" s="9"/>
      <c r="E35" s="7"/>
      <c r="F35" s="8"/>
    </row>
    <row r="36" spans="1:7" ht="13.5" thickBot="1" x14ac:dyDescent="0.25">
      <c r="A36" s="6" t="s">
        <v>24</v>
      </c>
      <c r="B36" s="6"/>
      <c r="C36" s="6"/>
      <c r="D36" s="6"/>
      <c r="E36" s="20"/>
      <c r="F36" s="8">
        <f>SUM(F27:F34)</f>
        <v>2670</v>
      </c>
    </row>
    <row r="37" spans="1:7" s="36" customFormat="1" ht="13.5" thickBot="1" x14ac:dyDescent="0.25">
      <c r="A37" s="21"/>
      <c r="B37" s="21"/>
      <c r="C37" s="21"/>
      <c r="D37" s="15"/>
      <c r="E37" s="20"/>
      <c r="F37" s="8"/>
    </row>
    <row r="38" spans="1:7" ht="13.5" thickBot="1" x14ac:dyDescent="0.25">
      <c r="A38" s="23" t="s">
        <v>25</v>
      </c>
      <c r="B38" s="23"/>
      <c r="C38" s="23"/>
      <c r="D38" s="12"/>
      <c r="E38" s="13"/>
      <c r="F38" s="14">
        <f>F36+F25</f>
        <v>3523</v>
      </c>
    </row>
    <row r="39" spans="1:7" ht="13.5" thickBot="1" x14ac:dyDescent="0.25">
      <c r="D39" s="6"/>
      <c r="E39" s="7"/>
      <c r="F39" s="8"/>
    </row>
    <row r="40" spans="1:7" ht="13.5" thickBot="1" x14ac:dyDescent="0.25">
      <c r="A40" s="24" t="s">
        <v>26</v>
      </c>
      <c r="B40" s="24"/>
      <c r="C40" s="24"/>
      <c r="D40" s="24"/>
      <c r="E40" s="25"/>
      <c r="F40" s="26">
        <f>F38+F15</f>
        <v>18123.5</v>
      </c>
    </row>
  </sheetData>
  <sheetProtection algorithmName="SHA-512" hashValue="i5sFfFVF/8e4z82Cj/sGbqqHWYhqp9oAwzS6EZLieJpnk4591ZCQQQSRVnGVJej0eZq/gn9IMrQBTpisAXlylA==" saltValue="UxEPAPpTOEaG1ib4btNOdg==" spinCount="100000" sheet="1" objects="1" scenarios="1"/>
  <mergeCells count="1">
    <mergeCell ref="A1:F1"/>
  </mergeCells>
  <phoneticPr fontId="8" type="noConversion"/>
  <pageMargins left="0.78740157499999996" right="0.78740157499999996" top="0.52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15.85546875" customWidth="1"/>
    <col min="2" max="2" width="25.5703125" customWidth="1"/>
    <col min="3" max="3" width="20.140625" customWidth="1"/>
    <col min="4" max="4" width="14.5703125" customWidth="1"/>
    <col min="5" max="5" width="9.5703125" customWidth="1"/>
    <col min="6" max="6" width="11.42578125" style="1" customWidth="1"/>
    <col min="7" max="7" width="11.42578125" style="2" customWidth="1"/>
  </cols>
  <sheetData>
    <row r="1" spans="1:12" ht="20.25" x14ac:dyDescent="0.3">
      <c r="A1" s="27" t="s">
        <v>80</v>
      </c>
      <c r="B1" s="27"/>
      <c r="C1" s="27"/>
      <c r="D1" s="27"/>
      <c r="E1" s="27"/>
      <c r="F1" s="28"/>
      <c r="G1" s="29"/>
    </row>
    <row r="2" spans="1:12" ht="15.75" customHeight="1" x14ac:dyDescent="0.2">
      <c r="A2" s="75" t="str">
        <f>Erstellung!A2</f>
        <v>Variante: ÖLN Mostobstanlage</v>
      </c>
      <c r="B2" s="75"/>
      <c r="C2" s="75"/>
      <c r="D2" s="75"/>
      <c r="E2" s="75"/>
      <c r="F2" s="76"/>
      <c r="G2" s="77"/>
    </row>
    <row r="3" spans="1:12" ht="15.75" customHeight="1" x14ac:dyDescent="0.2">
      <c r="A3" s="89" t="s">
        <v>94</v>
      </c>
      <c r="B3" s="30"/>
      <c r="C3" s="30"/>
      <c r="D3" s="30" t="s">
        <v>68</v>
      </c>
      <c r="E3" s="30" t="s">
        <v>1</v>
      </c>
      <c r="F3" s="31" t="s">
        <v>2</v>
      </c>
      <c r="G3" s="32" t="s">
        <v>3</v>
      </c>
      <c r="I3" s="33"/>
      <c r="L3" s="2"/>
    </row>
    <row r="4" spans="1:12" x14ac:dyDescent="0.2">
      <c r="B4" t="s">
        <v>27</v>
      </c>
      <c r="C4" t="s">
        <v>111</v>
      </c>
      <c r="D4" s="19">
        <v>1</v>
      </c>
      <c r="E4" s="19">
        <v>1</v>
      </c>
      <c r="F4" s="34">
        <v>64</v>
      </c>
      <c r="G4" s="35">
        <f t="shared" ref="G4:G11" si="0">D4*E4*F4</f>
        <v>64</v>
      </c>
      <c r="H4" t="s">
        <v>113</v>
      </c>
    </row>
    <row r="5" spans="1:12" x14ac:dyDescent="0.2">
      <c r="C5" t="s">
        <v>28</v>
      </c>
      <c r="D5" s="19">
        <v>2</v>
      </c>
      <c r="E5" s="19">
        <v>1</v>
      </c>
      <c r="F5" s="34">
        <v>40</v>
      </c>
      <c r="G5" s="35">
        <f t="shared" si="0"/>
        <v>80</v>
      </c>
      <c r="H5" t="s">
        <v>113</v>
      </c>
    </row>
    <row r="6" spans="1:12" x14ac:dyDescent="0.2">
      <c r="C6" t="s">
        <v>114</v>
      </c>
      <c r="D6" s="19">
        <v>3</v>
      </c>
      <c r="E6" s="19">
        <v>1</v>
      </c>
      <c r="F6" s="34">
        <v>50</v>
      </c>
      <c r="G6" s="35">
        <f t="shared" si="0"/>
        <v>150</v>
      </c>
      <c r="H6" t="s">
        <v>113</v>
      </c>
    </row>
    <row r="7" spans="1:12" x14ac:dyDescent="0.2">
      <c r="C7" t="s">
        <v>76</v>
      </c>
      <c r="D7" s="19">
        <v>4</v>
      </c>
      <c r="E7" s="19">
        <v>1</v>
      </c>
      <c r="F7" s="34">
        <v>65</v>
      </c>
      <c r="G7" s="35">
        <f t="shared" si="0"/>
        <v>260</v>
      </c>
      <c r="H7" t="s">
        <v>113</v>
      </c>
    </row>
    <row r="8" spans="1:12" x14ac:dyDescent="0.2">
      <c r="C8" t="s">
        <v>115</v>
      </c>
      <c r="D8" s="19">
        <v>5</v>
      </c>
      <c r="E8" s="19">
        <v>1</v>
      </c>
      <c r="F8" s="34">
        <v>20</v>
      </c>
      <c r="G8" s="35">
        <f t="shared" si="0"/>
        <v>100</v>
      </c>
      <c r="H8" t="s">
        <v>113</v>
      </c>
    </row>
    <row r="9" spans="1:12" x14ac:dyDescent="0.2">
      <c r="B9" t="s">
        <v>29</v>
      </c>
      <c r="C9" t="s">
        <v>112</v>
      </c>
      <c r="D9" s="19">
        <v>1</v>
      </c>
      <c r="E9" s="19">
        <v>1</v>
      </c>
      <c r="F9" s="34">
        <v>150</v>
      </c>
      <c r="G9" s="35">
        <f t="shared" si="0"/>
        <v>150</v>
      </c>
      <c r="H9" t="s">
        <v>113</v>
      </c>
    </row>
    <row r="10" spans="1:12" x14ac:dyDescent="0.2">
      <c r="C10" t="s">
        <v>30</v>
      </c>
      <c r="D10" s="19">
        <v>1</v>
      </c>
      <c r="E10" s="19">
        <v>1</v>
      </c>
      <c r="F10" s="34">
        <v>62</v>
      </c>
      <c r="G10" s="35">
        <f t="shared" si="0"/>
        <v>62</v>
      </c>
      <c r="H10" t="s">
        <v>113</v>
      </c>
    </row>
    <row r="11" spans="1:12" x14ac:dyDescent="0.2">
      <c r="C11" t="s">
        <v>116</v>
      </c>
      <c r="D11" s="19">
        <v>2</v>
      </c>
      <c r="E11" s="19">
        <v>1</v>
      </c>
      <c r="F11" s="34">
        <v>160</v>
      </c>
      <c r="G11" s="35">
        <f t="shared" si="0"/>
        <v>320</v>
      </c>
      <c r="H11" t="s">
        <v>113</v>
      </c>
    </row>
    <row r="12" spans="1:12" x14ac:dyDescent="0.2">
      <c r="A12" s="19" t="s">
        <v>31</v>
      </c>
      <c r="B12" s="19"/>
      <c r="C12" s="19"/>
      <c r="D12" s="19"/>
      <c r="E12" s="19"/>
      <c r="F12" s="34"/>
      <c r="G12" s="35">
        <f>SUM(G4:G11)</f>
        <v>1186</v>
      </c>
    </row>
    <row r="13" spans="1:12" x14ac:dyDescent="0.2">
      <c r="A13" s="19" t="s">
        <v>83</v>
      </c>
      <c r="B13" s="19"/>
      <c r="C13" s="19" t="s">
        <v>117</v>
      </c>
      <c r="D13" s="19">
        <v>2</v>
      </c>
      <c r="E13" s="19">
        <v>1</v>
      </c>
      <c r="F13" s="34">
        <v>50</v>
      </c>
      <c r="G13" s="35">
        <f>D13*E13*F13</f>
        <v>100</v>
      </c>
      <c r="H13" t="s">
        <v>113</v>
      </c>
    </row>
    <row r="14" spans="1:12" x14ac:dyDescent="0.2">
      <c r="A14" s="19"/>
      <c r="B14" s="19"/>
      <c r="C14" s="19" t="s">
        <v>118</v>
      </c>
      <c r="D14" s="19">
        <v>1</v>
      </c>
      <c r="E14" s="19">
        <v>1</v>
      </c>
      <c r="F14" s="34">
        <v>80</v>
      </c>
      <c r="G14" s="35">
        <f>D14*E14*F14</f>
        <v>80</v>
      </c>
      <c r="H14" t="s">
        <v>113</v>
      </c>
    </row>
    <row r="15" spans="1:12" x14ac:dyDescent="0.2">
      <c r="A15" s="19"/>
      <c r="B15" s="19"/>
      <c r="C15" s="19" t="s">
        <v>119</v>
      </c>
      <c r="D15" s="19">
        <v>1</v>
      </c>
      <c r="E15" s="19">
        <v>1</v>
      </c>
      <c r="F15" s="34">
        <v>80</v>
      </c>
      <c r="G15" s="35">
        <f>D15*E15*F15</f>
        <v>80</v>
      </c>
      <c r="H15" t="s">
        <v>113</v>
      </c>
    </row>
    <row r="16" spans="1:12" x14ac:dyDescent="0.2">
      <c r="A16" s="19" t="s">
        <v>78</v>
      </c>
      <c r="B16" s="19"/>
      <c r="C16" s="19" t="s">
        <v>122</v>
      </c>
      <c r="D16" s="19">
        <v>4</v>
      </c>
      <c r="E16" s="19">
        <v>1</v>
      </c>
      <c r="F16" s="34">
        <v>75</v>
      </c>
      <c r="G16" s="35">
        <f>D16*E16*F16</f>
        <v>300</v>
      </c>
      <c r="H16" t="s">
        <v>96</v>
      </c>
    </row>
    <row r="17" spans="1:8" x14ac:dyDescent="0.2">
      <c r="A17" s="36"/>
      <c r="B17" s="36"/>
      <c r="C17" s="36"/>
      <c r="D17" s="19"/>
      <c r="E17" s="19"/>
      <c r="F17" s="34"/>
      <c r="G17" s="35"/>
    </row>
    <row r="18" spans="1:8" s="81" customFormat="1" x14ac:dyDescent="0.2">
      <c r="A18" s="78" t="s">
        <v>33</v>
      </c>
      <c r="B18" s="78"/>
      <c r="C18" s="78"/>
      <c r="D18" s="78"/>
      <c r="E18" s="78"/>
      <c r="F18" s="79"/>
      <c r="G18" s="80">
        <f>G12+G13+G16+G14+G15</f>
        <v>1746</v>
      </c>
    </row>
    <row r="19" spans="1:8" ht="13.5" thickBot="1" x14ac:dyDescent="0.25"/>
    <row r="20" spans="1:8" ht="13.5" thickBot="1" x14ac:dyDescent="0.25">
      <c r="A20" s="3"/>
      <c r="B20" s="3"/>
      <c r="C20" s="3"/>
      <c r="D20" s="3" t="str">
        <f>D3</f>
        <v>Durchgang</v>
      </c>
      <c r="E20" s="3" t="s">
        <v>69</v>
      </c>
      <c r="F20" s="4" t="str">
        <f>F3</f>
        <v>Preis</v>
      </c>
      <c r="G20" s="3" t="str">
        <f>G3</f>
        <v>Fr.-/ha</v>
      </c>
    </row>
    <row r="21" spans="1:8" ht="13.5" thickBot="1" x14ac:dyDescent="0.25">
      <c r="A21" t="s">
        <v>13</v>
      </c>
      <c r="B21" t="s">
        <v>120</v>
      </c>
      <c r="D21">
        <v>6</v>
      </c>
      <c r="E21" s="6">
        <v>2</v>
      </c>
      <c r="F21" s="7">
        <v>37</v>
      </c>
      <c r="G21" s="8">
        <f>D21*E21*F21</f>
        <v>444</v>
      </c>
    </row>
    <row r="22" spans="1:8" ht="13.5" thickBot="1" x14ac:dyDescent="0.25">
      <c r="B22" t="s">
        <v>106</v>
      </c>
      <c r="E22" s="6">
        <v>7</v>
      </c>
      <c r="F22" s="7">
        <v>38</v>
      </c>
      <c r="G22" s="8">
        <f>E22*F22</f>
        <v>266</v>
      </c>
    </row>
    <row r="23" spans="1:8" ht="13.5" thickBot="1" x14ac:dyDescent="0.25">
      <c r="B23" t="s">
        <v>103</v>
      </c>
      <c r="E23" s="6">
        <v>1</v>
      </c>
      <c r="F23" s="7">
        <v>18</v>
      </c>
      <c r="G23" s="8">
        <f>E23*F23</f>
        <v>18</v>
      </c>
    </row>
    <row r="24" spans="1:8" ht="13.5" thickBot="1" x14ac:dyDescent="0.25">
      <c r="B24" t="s">
        <v>123</v>
      </c>
      <c r="E24" s="6">
        <v>2</v>
      </c>
      <c r="F24" s="7">
        <v>27</v>
      </c>
      <c r="G24" s="8">
        <f>E24*F24</f>
        <v>54</v>
      </c>
    </row>
    <row r="25" spans="1:8" ht="13.5" thickBot="1" x14ac:dyDescent="0.25">
      <c r="B25" t="s">
        <v>124</v>
      </c>
      <c r="D25">
        <v>6</v>
      </c>
      <c r="E25" s="6">
        <v>2</v>
      </c>
      <c r="F25" s="7">
        <v>16</v>
      </c>
      <c r="G25" s="8">
        <f>D25*E25*F25</f>
        <v>192</v>
      </c>
    </row>
    <row r="26" spans="1:8" ht="13.5" thickBot="1" x14ac:dyDescent="0.25">
      <c r="B26" t="s">
        <v>125</v>
      </c>
      <c r="D26">
        <v>3</v>
      </c>
      <c r="E26" s="6">
        <v>2</v>
      </c>
      <c r="F26" s="7">
        <v>40</v>
      </c>
      <c r="G26" s="8">
        <f>D26*E26*F26</f>
        <v>240</v>
      </c>
    </row>
    <row r="27" spans="1:8" ht="13.5" thickBot="1" x14ac:dyDescent="0.25">
      <c r="B27" t="s">
        <v>126</v>
      </c>
      <c r="E27" s="6">
        <v>10</v>
      </c>
      <c r="F27" s="7">
        <v>57</v>
      </c>
      <c r="G27" s="8">
        <f>E27*F27</f>
        <v>570</v>
      </c>
      <c r="H27" t="s">
        <v>127</v>
      </c>
    </row>
    <row r="28" spans="1:8" ht="13.5" thickBot="1" x14ac:dyDescent="0.25">
      <c r="A28" t="s">
        <v>16</v>
      </c>
      <c r="B28" t="s">
        <v>108</v>
      </c>
      <c r="E28" s="6">
        <f>E21*D21+E22+E23+E24+D26*E26+D25*E25</f>
        <v>40</v>
      </c>
      <c r="F28" s="7">
        <v>45</v>
      </c>
      <c r="G28" s="8">
        <f>E28*F28</f>
        <v>1800</v>
      </c>
    </row>
    <row r="29" spans="1:8" ht="13.5" thickBot="1" x14ac:dyDescent="0.25">
      <c r="A29" t="s">
        <v>128</v>
      </c>
      <c r="E29" s="6"/>
      <c r="F29" s="7"/>
      <c r="G29" s="8">
        <v>250</v>
      </c>
    </row>
    <row r="30" spans="1:8" ht="13.5" thickBot="1" x14ac:dyDescent="0.25">
      <c r="E30" s="6"/>
      <c r="F30" s="7"/>
      <c r="G30" s="8"/>
    </row>
    <row r="31" spans="1:8" ht="13.5" thickBot="1" x14ac:dyDescent="0.25">
      <c r="A31" s="6" t="s">
        <v>18</v>
      </c>
      <c r="B31" s="6"/>
      <c r="C31" s="6"/>
      <c r="D31" s="6"/>
      <c r="E31" s="39"/>
      <c r="F31" s="10"/>
      <c r="G31" s="11">
        <f>SUM(G21:G29)</f>
        <v>3834</v>
      </c>
    </row>
    <row r="32" spans="1:8" ht="13.5" thickBot="1" x14ac:dyDescent="0.25">
      <c r="A32" s="21"/>
      <c r="B32" s="21"/>
      <c r="C32" s="21"/>
      <c r="D32" s="21"/>
      <c r="E32" s="39"/>
      <c r="F32" s="10"/>
      <c r="G32" s="11"/>
    </row>
    <row r="33" spans="1:8" ht="13.5" thickBot="1" x14ac:dyDescent="0.25">
      <c r="A33" s="22" t="s">
        <v>19</v>
      </c>
      <c r="B33" s="22"/>
      <c r="C33" s="22"/>
      <c r="D33" s="22"/>
      <c r="E33" s="39"/>
      <c r="F33" s="10"/>
      <c r="G33" s="11">
        <v>709</v>
      </c>
    </row>
    <row r="34" spans="1:8" ht="13.5" thickBot="1" x14ac:dyDescent="0.25">
      <c r="E34" s="6"/>
      <c r="F34" s="7"/>
      <c r="G34" s="8"/>
    </row>
    <row r="35" spans="1:8" ht="13.5" thickBot="1" x14ac:dyDescent="0.25">
      <c r="A35" t="s">
        <v>20</v>
      </c>
      <c r="B35" t="s">
        <v>129</v>
      </c>
      <c r="E35" s="6">
        <v>80</v>
      </c>
      <c r="F35" s="7">
        <v>30</v>
      </c>
      <c r="G35" s="8">
        <f>E35*F35</f>
        <v>2400</v>
      </c>
      <c r="H35" t="s">
        <v>130</v>
      </c>
    </row>
    <row r="36" spans="1:8" ht="13.5" thickBot="1" x14ac:dyDescent="0.25">
      <c r="B36" t="s">
        <v>131</v>
      </c>
      <c r="D36">
        <v>6</v>
      </c>
      <c r="E36" s="6">
        <v>2</v>
      </c>
      <c r="F36" s="7">
        <v>30</v>
      </c>
      <c r="G36" s="8">
        <f>D36*E36*F36</f>
        <v>360</v>
      </c>
    </row>
    <row r="37" spans="1:8" ht="13.5" thickBot="1" x14ac:dyDescent="0.25">
      <c r="B37" s="91" t="s">
        <v>142</v>
      </c>
      <c r="E37" s="6">
        <v>3</v>
      </c>
      <c r="F37" s="7">
        <v>30</v>
      </c>
      <c r="G37" s="8">
        <f>E37*F37</f>
        <v>90</v>
      </c>
    </row>
    <row r="38" spans="1:8" ht="13.5" thickBot="1" x14ac:dyDescent="0.25">
      <c r="B38" t="s">
        <v>93</v>
      </c>
      <c r="E38" s="6">
        <v>2</v>
      </c>
      <c r="F38" s="7">
        <v>30</v>
      </c>
      <c r="G38" s="8">
        <f>E38*F38</f>
        <v>60</v>
      </c>
      <c r="H38" t="s">
        <v>132</v>
      </c>
    </row>
    <row r="39" spans="1:8" ht="13.5" thickBot="1" x14ac:dyDescent="0.25">
      <c r="B39" t="s">
        <v>82</v>
      </c>
      <c r="D39">
        <v>3</v>
      </c>
      <c r="E39" s="6">
        <v>2</v>
      </c>
      <c r="F39" s="7">
        <v>30</v>
      </c>
      <c r="G39" s="8">
        <f>E39*F39*D39</f>
        <v>180</v>
      </c>
    </row>
    <row r="40" spans="1:8" ht="13.5" thickBot="1" x14ac:dyDescent="0.25">
      <c r="B40" t="s">
        <v>136</v>
      </c>
      <c r="D40">
        <v>7</v>
      </c>
      <c r="E40" s="6">
        <v>2</v>
      </c>
      <c r="F40" s="7">
        <v>30</v>
      </c>
      <c r="G40" s="8">
        <f>E40*F40*D40</f>
        <v>420</v>
      </c>
    </row>
    <row r="41" spans="1:8" ht="13.5" thickBot="1" x14ac:dyDescent="0.25">
      <c r="B41" t="s">
        <v>34</v>
      </c>
      <c r="E41" s="6">
        <v>18</v>
      </c>
      <c r="F41" s="7">
        <v>30</v>
      </c>
      <c r="G41" s="8">
        <f t="shared" ref="G41:G46" si="1">E41*F41</f>
        <v>540</v>
      </c>
      <c r="H41" t="s">
        <v>133</v>
      </c>
    </row>
    <row r="42" spans="1:8" ht="13.5" thickBot="1" x14ac:dyDescent="0.25">
      <c r="B42" t="s">
        <v>134</v>
      </c>
      <c r="E42" s="6">
        <v>10</v>
      </c>
      <c r="F42" s="7">
        <v>30</v>
      </c>
      <c r="G42" s="8">
        <f t="shared" si="1"/>
        <v>300</v>
      </c>
      <c r="H42" t="s">
        <v>135</v>
      </c>
    </row>
    <row r="43" spans="1:8" ht="13.5" thickBot="1" x14ac:dyDescent="0.25">
      <c r="B43" t="s">
        <v>84</v>
      </c>
      <c r="E43" s="6">
        <v>15</v>
      </c>
      <c r="F43" s="7">
        <v>30</v>
      </c>
      <c r="G43" s="8">
        <f t="shared" si="1"/>
        <v>450</v>
      </c>
    </row>
    <row r="44" spans="1:8" ht="13.5" thickBot="1" x14ac:dyDescent="0.25">
      <c r="B44" t="s">
        <v>86</v>
      </c>
      <c r="E44" s="6">
        <v>7</v>
      </c>
      <c r="F44" s="7">
        <v>30</v>
      </c>
      <c r="G44" s="8">
        <f t="shared" si="1"/>
        <v>210</v>
      </c>
    </row>
    <row r="45" spans="1:8" ht="13.5" thickBot="1" x14ac:dyDescent="0.25">
      <c r="B45" s="91" t="s">
        <v>63</v>
      </c>
      <c r="E45" s="6">
        <v>10</v>
      </c>
      <c r="F45" s="7">
        <v>30</v>
      </c>
      <c r="G45" s="8">
        <f t="shared" si="1"/>
        <v>300</v>
      </c>
    </row>
    <row r="46" spans="1:8" ht="13.5" thickBot="1" x14ac:dyDescent="0.25">
      <c r="A46" t="s">
        <v>35</v>
      </c>
      <c r="B46" t="s">
        <v>36</v>
      </c>
      <c r="E46" s="6">
        <f>(0.1)*(SUM(E35:E45))</f>
        <v>15.100000000000001</v>
      </c>
      <c r="F46" s="7">
        <v>30</v>
      </c>
      <c r="G46" s="8">
        <f t="shared" si="1"/>
        <v>453.00000000000006</v>
      </c>
    </row>
    <row r="47" spans="1:8" ht="13.5" thickBot="1" x14ac:dyDescent="0.25">
      <c r="E47" s="6"/>
      <c r="F47" s="7"/>
      <c r="G47" s="8"/>
    </row>
    <row r="48" spans="1:8" ht="13.5" thickBot="1" x14ac:dyDescent="0.25">
      <c r="A48" s="6" t="s">
        <v>37</v>
      </c>
      <c r="B48" s="6"/>
      <c r="C48" s="6"/>
      <c r="D48" s="6"/>
      <c r="E48" s="6"/>
      <c r="F48" s="7"/>
      <c r="G48" s="8">
        <f>SUM(G35:G46)</f>
        <v>5763</v>
      </c>
    </row>
    <row r="49" spans="1:7" ht="13.5" thickBot="1" x14ac:dyDescent="0.25"/>
    <row r="50" spans="1:7" ht="13.5" thickBot="1" x14ac:dyDescent="0.25">
      <c r="A50" s="6" t="s">
        <v>38</v>
      </c>
      <c r="B50" s="6" t="s">
        <v>70</v>
      </c>
      <c r="C50" s="6"/>
      <c r="D50" s="6"/>
      <c r="E50" s="40">
        <v>0.02</v>
      </c>
      <c r="F50" s="7">
        <f>G18+Erstellung!F15</f>
        <v>16346.5</v>
      </c>
      <c r="G50" s="8">
        <f>E50*F50</f>
        <v>326.93</v>
      </c>
    </row>
    <row r="52" spans="1:7" x14ac:dyDescent="0.2">
      <c r="A52" s="19" t="s">
        <v>77</v>
      </c>
      <c r="B52" s="19"/>
      <c r="C52" s="19"/>
      <c r="D52" s="19"/>
      <c r="E52" s="19"/>
      <c r="F52" s="34"/>
      <c r="G52" s="35">
        <v>800</v>
      </c>
    </row>
    <row r="53" spans="1:7" ht="13.5" thickBot="1" x14ac:dyDescent="0.25"/>
    <row r="54" spans="1:7" ht="13.5" thickBot="1" x14ac:dyDescent="0.25">
      <c r="A54" s="41" t="s">
        <v>25</v>
      </c>
      <c r="B54" s="41"/>
      <c r="C54" s="41"/>
      <c r="D54" s="41"/>
      <c r="E54" s="41"/>
      <c r="F54" s="42"/>
      <c r="G54" s="43">
        <f>G50+G48+G33+G31+G52</f>
        <v>11432.93</v>
      </c>
    </row>
    <row r="55" spans="1:7" ht="13.5" thickBot="1" x14ac:dyDescent="0.25"/>
    <row r="56" spans="1:7" ht="13.5" thickBot="1" x14ac:dyDescent="0.25">
      <c r="A56" s="3" t="s">
        <v>39</v>
      </c>
      <c r="B56" s="3"/>
      <c r="C56" s="3"/>
      <c r="D56" s="3"/>
      <c r="E56" s="3"/>
      <c r="F56" s="4"/>
      <c r="G56" s="5">
        <f>G54+G18</f>
        <v>13178.93</v>
      </c>
    </row>
    <row r="58" spans="1:7" x14ac:dyDescent="0.2">
      <c r="A58" s="81" t="s">
        <v>40</v>
      </c>
    </row>
    <row r="59" spans="1:7" x14ac:dyDescent="0.2">
      <c r="A59" t="s">
        <v>41</v>
      </c>
      <c r="B59" t="s">
        <v>42</v>
      </c>
    </row>
    <row r="60" spans="1:7" x14ac:dyDescent="0.2">
      <c r="B60" t="s">
        <v>85</v>
      </c>
    </row>
    <row r="62" spans="1:7" x14ac:dyDescent="0.2">
      <c r="B62" t="s">
        <v>89</v>
      </c>
    </row>
  </sheetData>
  <sheetProtection algorithmName="SHA-512" hashValue="d+HkDSAk+DPSa0C5mBll8EJaT+pVzx2h4AoHHnst46hC1UdZ3+z+czdFGCw4Z1miJOOCpYRAJrlJA6R5PrmFog==" saltValue="/Snba2nEekC4vybIXk6OSA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F4" sqref="F4"/>
    </sheetView>
  </sheetViews>
  <sheetFormatPr baseColWidth="10" defaultRowHeight="12.75" x14ac:dyDescent="0.2"/>
  <cols>
    <col min="2" max="2" width="28" customWidth="1"/>
    <col min="6" max="6" width="11.42578125" style="45" customWidth="1"/>
  </cols>
  <sheetData>
    <row r="1" spans="1:6" ht="20.25" x14ac:dyDescent="0.3">
      <c r="A1" s="27" t="s">
        <v>43</v>
      </c>
      <c r="B1" s="27"/>
      <c r="C1" s="27"/>
      <c r="D1" s="27"/>
      <c r="E1" s="27"/>
      <c r="F1" s="44"/>
    </row>
    <row r="2" spans="1:6" ht="13.5" thickBot="1" x14ac:dyDescent="0.25">
      <c r="A2" s="75" t="str">
        <f>Aufbauphase!A2</f>
        <v>Variante: ÖLN Mostobstanlage</v>
      </c>
      <c r="B2" s="75"/>
      <c r="C2" s="75"/>
      <c r="D2" s="75"/>
      <c r="E2" s="75"/>
      <c r="F2" s="82"/>
    </row>
    <row r="3" spans="1:6" ht="13.5" thickBot="1" x14ac:dyDescent="0.25">
      <c r="A3" s="3"/>
      <c r="B3" s="3"/>
      <c r="C3" s="3" t="s">
        <v>68</v>
      </c>
      <c r="D3" s="3" t="s">
        <v>1</v>
      </c>
      <c r="E3" s="3" t="s">
        <v>2</v>
      </c>
      <c r="F3" s="46" t="s">
        <v>44</v>
      </c>
    </row>
    <row r="4" spans="1:6" ht="13.5" thickBot="1" x14ac:dyDescent="0.25">
      <c r="A4" t="str">
        <f>Erstellung!A40</f>
        <v>Total Erstellungskosten (Anlage ohne Zaun)</v>
      </c>
      <c r="C4" s="6"/>
      <c r="D4" s="6">
        <v>1</v>
      </c>
      <c r="E4" s="7">
        <f>Erstellung!F40</f>
        <v>18123.5</v>
      </c>
      <c r="F4" s="47">
        <f>E4</f>
        <v>18123.5</v>
      </c>
    </row>
    <row r="5" spans="1:6" ht="13.5" thickBot="1" x14ac:dyDescent="0.25">
      <c r="C5" s="6"/>
      <c r="D5" s="6"/>
      <c r="E5" s="6"/>
      <c r="F5" s="47"/>
    </row>
    <row r="6" spans="1:6" ht="13.5" thickBot="1" x14ac:dyDescent="0.25">
      <c r="A6" t="str">
        <f>Aufbauphase!A56</f>
        <v>Total Bildung Obstanlagewert / Jahr</v>
      </c>
      <c r="C6" s="6">
        <v>7</v>
      </c>
      <c r="D6" s="6">
        <v>1</v>
      </c>
      <c r="E6" s="8">
        <f>Aufbauphase!G56</f>
        <v>13178.93</v>
      </c>
      <c r="F6" s="47">
        <f>C6*E6</f>
        <v>92252.510000000009</v>
      </c>
    </row>
    <row r="7" spans="1:6" ht="13.5" thickBot="1" x14ac:dyDescent="0.25">
      <c r="C7" s="6"/>
      <c r="D7" s="6"/>
      <c r="E7" s="6"/>
      <c r="F7" s="47"/>
    </row>
    <row r="8" spans="1:6" ht="13.5" thickBot="1" x14ac:dyDescent="0.25">
      <c r="A8" s="6" t="s">
        <v>45</v>
      </c>
      <c r="B8" s="6"/>
      <c r="C8" s="6"/>
      <c r="D8" s="6"/>
      <c r="E8" s="6"/>
      <c r="F8" s="47">
        <f>F6+F4</f>
        <v>110376.01000000001</v>
      </c>
    </row>
    <row r="10" spans="1:6" x14ac:dyDescent="0.2">
      <c r="A10" t="s">
        <v>46</v>
      </c>
    </row>
    <row r="11" spans="1:6" ht="13.5" thickBot="1" x14ac:dyDescent="0.25"/>
    <row r="12" spans="1:6" ht="13.5" thickBot="1" x14ac:dyDescent="0.25">
      <c r="A12" t="s">
        <v>47</v>
      </c>
      <c r="C12" s="6">
        <v>5</v>
      </c>
      <c r="D12" s="6">
        <v>20000</v>
      </c>
      <c r="E12" s="6">
        <v>0.34</v>
      </c>
      <c r="F12" s="47">
        <f>C12*D12*E12</f>
        <v>34000</v>
      </c>
    </row>
    <row r="13" spans="1:6" ht="13.5" thickBot="1" x14ac:dyDescent="0.25">
      <c r="C13" s="6"/>
      <c r="D13" s="6"/>
      <c r="E13" s="6"/>
      <c r="F13" s="47"/>
    </row>
    <row r="14" spans="1:6" ht="13.5" thickBot="1" x14ac:dyDescent="0.25">
      <c r="A14" t="s">
        <v>48</v>
      </c>
      <c r="C14" s="6">
        <v>7</v>
      </c>
      <c r="D14" s="6">
        <v>1</v>
      </c>
      <c r="E14" s="6">
        <v>1000</v>
      </c>
      <c r="F14" s="47">
        <f>C14*D14*E14</f>
        <v>7000</v>
      </c>
    </row>
    <row r="15" spans="1:6" ht="13.5" thickBot="1" x14ac:dyDescent="0.25">
      <c r="C15" s="6"/>
      <c r="D15" s="6"/>
      <c r="E15" s="6"/>
      <c r="F15" s="47"/>
    </row>
    <row r="16" spans="1:6" ht="13.5" thickBot="1" x14ac:dyDescent="0.25">
      <c r="A16" s="6" t="s">
        <v>71</v>
      </c>
      <c r="B16" s="19"/>
      <c r="C16" s="6"/>
      <c r="D16" s="6"/>
      <c r="E16" s="6"/>
      <c r="F16" s="47">
        <f>F12+F14</f>
        <v>41000</v>
      </c>
    </row>
    <row r="17" spans="1:6" ht="13.5" thickBot="1" x14ac:dyDescent="0.25">
      <c r="C17" s="6"/>
      <c r="D17" s="6"/>
      <c r="E17" s="6"/>
      <c r="F17" s="47"/>
    </row>
    <row r="18" spans="1:6" ht="13.5" thickBot="1" x14ac:dyDescent="0.25">
      <c r="A18" s="48" t="s">
        <v>88</v>
      </c>
      <c r="B18" s="49"/>
      <c r="C18" s="49"/>
      <c r="D18" s="49"/>
      <c r="E18" s="49"/>
      <c r="F18" s="50">
        <f>F8-F16</f>
        <v>69376.010000000009</v>
      </c>
    </row>
  </sheetData>
  <sheetProtection algorithmName="SHA-512" hashValue="lNk9+rQVuqUlQDH4hKIR++Ve8rflMN7wCjcJP+kfW3Cdv1cm7IDgWYQosGGT7Ebv1n/eZygBnjjxnpHKfzirnw==" saltValue="O5wUjoCto54mgXp4ctoy2Q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activeCell="E19" sqref="E19"/>
    </sheetView>
  </sheetViews>
  <sheetFormatPr baseColWidth="10" defaultRowHeight="12.75" x14ac:dyDescent="0.2"/>
  <cols>
    <col min="2" max="2" width="38.140625" customWidth="1"/>
  </cols>
  <sheetData>
    <row r="1" spans="1:8" ht="23.25" x14ac:dyDescent="0.35">
      <c r="A1" s="51" t="s">
        <v>87</v>
      </c>
      <c r="B1" s="52"/>
      <c r="C1" s="52"/>
      <c r="D1" s="52"/>
      <c r="E1" s="52"/>
      <c r="F1" s="52"/>
      <c r="G1" s="52"/>
    </row>
    <row r="2" spans="1:8" x14ac:dyDescent="0.2">
      <c r="A2" s="75" t="str">
        <f>'kalk.Verlust Aufbau'!A2</f>
        <v>Variante: ÖLN Mostobstanlage</v>
      </c>
      <c r="B2" s="75"/>
      <c r="C2" s="75"/>
      <c r="D2" s="75"/>
      <c r="E2" s="75"/>
      <c r="F2" s="75"/>
      <c r="G2" s="86"/>
    </row>
    <row r="3" spans="1:8" x14ac:dyDescent="0.2">
      <c r="A3" s="30" t="s">
        <v>49</v>
      </c>
      <c r="B3" s="30"/>
      <c r="C3" s="30"/>
      <c r="D3" s="30"/>
      <c r="E3" s="30" t="s">
        <v>1</v>
      </c>
      <c r="F3" s="30" t="s">
        <v>2</v>
      </c>
      <c r="G3" s="32" t="s">
        <v>3</v>
      </c>
    </row>
    <row r="4" spans="1:8" x14ac:dyDescent="0.2">
      <c r="A4" s="36"/>
      <c r="B4" s="36"/>
      <c r="C4" s="36"/>
      <c r="D4" s="36"/>
      <c r="E4" s="36"/>
      <c r="F4" s="36"/>
      <c r="G4" s="53"/>
    </row>
    <row r="5" spans="1:8" x14ac:dyDescent="0.2">
      <c r="A5" s="49" t="s">
        <v>50</v>
      </c>
      <c r="B5" s="49"/>
      <c r="C5" s="49"/>
      <c r="D5" s="49"/>
      <c r="E5" s="49">
        <v>60000</v>
      </c>
      <c r="F5" s="49">
        <v>0.34</v>
      </c>
      <c r="G5" s="54">
        <f>E5*F5</f>
        <v>20400</v>
      </c>
    </row>
    <row r="6" spans="1:8" x14ac:dyDescent="0.2">
      <c r="A6" s="49"/>
      <c r="B6" s="49"/>
      <c r="C6" s="49"/>
      <c r="D6" s="49"/>
      <c r="E6" s="49"/>
      <c r="F6" s="49"/>
      <c r="G6" s="54"/>
    </row>
    <row r="7" spans="1:8" s="36" customFormat="1" x14ac:dyDescent="0.2">
      <c r="A7" s="55" t="s">
        <v>51</v>
      </c>
      <c r="G7" s="53">
        <f>G5+G6</f>
        <v>20400</v>
      </c>
    </row>
    <row r="8" spans="1:8" s="36" customFormat="1" x14ac:dyDescent="0.2">
      <c r="G8" s="53"/>
    </row>
    <row r="9" spans="1:8" x14ac:dyDescent="0.2">
      <c r="A9" s="19" t="s">
        <v>52</v>
      </c>
      <c r="B9" s="19"/>
      <c r="C9" s="19"/>
      <c r="D9" s="19" t="s">
        <v>53</v>
      </c>
      <c r="E9" s="19">
        <v>25</v>
      </c>
      <c r="F9" s="56">
        <f>'kalk.Verlust Aufbau'!F18</f>
        <v>69376.010000000009</v>
      </c>
      <c r="G9" s="35">
        <f>F9/E9</f>
        <v>2775.0404000000003</v>
      </c>
    </row>
    <row r="10" spans="1:8" x14ac:dyDescent="0.2">
      <c r="A10" s="36"/>
      <c r="B10" s="36"/>
      <c r="C10" s="36"/>
      <c r="D10" s="36"/>
      <c r="E10" s="36"/>
      <c r="F10" s="36"/>
      <c r="G10" s="53"/>
    </row>
    <row r="11" spans="1:8" x14ac:dyDescent="0.2">
      <c r="B11" t="s">
        <v>27</v>
      </c>
      <c r="C11" t="s">
        <v>111</v>
      </c>
      <c r="D11" s="19">
        <v>1</v>
      </c>
      <c r="E11" s="19">
        <v>1.3</v>
      </c>
      <c r="F11" s="34">
        <v>64</v>
      </c>
      <c r="G11" s="35">
        <f>D11*E11*F11</f>
        <v>83.2</v>
      </c>
      <c r="H11" t="s">
        <v>138</v>
      </c>
    </row>
    <row r="12" spans="1:8" x14ac:dyDescent="0.2">
      <c r="C12" t="s">
        <v>28</v>
      </c>
      <c r="D12" s="19">
        <v>2</v>
      </c>
      <c r="E12" s="19">
        <v>1.3</v>
      </c>
      <c r="F12" s="34">
        <v>40</v>
      </c>
      <c r="G12" s="35">
        <f t="shared" ref="G12:G19" si="0">D12*E12*F12</f>
        <v>104</v>
      </c>
    </row>
    <row r="13" spans="1:8" x14ac:dyDescent="0.2">
      <c r="C13" t="s">
        <v>114</v>
      </c>
      <c r="D13" s="19">
        <v>4</v>
      </c>
      <c r="E13" s="19">
        <v>1.3</v>
      </c>
      <c r="F13" s="34">
        <v>50</v>
      </c>
      <c r="G13" s="35">
        <f t="shared" si="0"/>
        <v>260</v>
      </c>
    </row>
    <row r="14" spans="1:8" x14ac:dyDescent="0.2">
      <c r="C14" t="s">
        <v>76</v>
      </c>
      <c r="D14" s="19">
        <v>4</v>
      </c>
      <c r="E14" s="19">
        <v>1.3</v>
      </c>
      <c r="F14" s="34">
        <v>65</v>
      </c>
      <c r="G14" s="35">
        <f t="shared" si="0"/>
        <v>338</v>
      </c>
    </row>
    <row r="15" spans="1:8" x14ac:dyDescent="0.2">
      <c r="C15" t="s">
        <v>137</v>
      </c>
      <c r="D15" s="19">
        <v>1</v>
      </c>
      <c r="E15" s="19">
        <v>1.3</v>
      </c>
      <c r="F15" s="34">
        <v>59</v>
      </c>
      <c r="G15" s="35">
        <f t="shared" si="0"/>
        <v>76.7</v>
      </c>
    </row>
    <row r="16" spans="1:8" x14ac:dyDescent="0.2">
      <c r="C16" t="s">
        <v>115</v>
      </c>
      <c r="D16" s="19">
        <v>5</v>
      </c>
      <c r="E16" s="19">
        <v>1.3</v>
      </c>
      <c r="F16" s="34">
        <v>20</v>
      </c>
      <c r="G16" s="35">
        <f t="shared" si="0"/>
        <v>130</v>
      </c>
    </row>
    <row r="17" spans="1:7" x14ac:dyDescent="0.2">
      <c r="B17" t="s">
        <v>29</v>
      </c>
      <c r="C17" t="s">
        <v>112</v>
      </c>
      <c r="D17" s="19">
        <v>1</v>
      </c>
      <c r="E17" s="19">
        <v>1.3</v>
      </c>
      <c r="F17" s="34">
        <v>150</v>
      </c>
      <c r="G17" s="35">
        <f t="shared" si="0"/>
        <v>195</v>
      </c>
    </row>
    <row r="18" spans="1:7" x14ac:dyDescent="0.2">
      <c r="C18" t="s">
        <v>30</v>
      </c>
      <c r="D18" s="19">
        <v>1</v>
      </c>
      <c r="E18" s="19">
        <v>1.3</v>
      </c>
      <c r="F18" s="34">
        <v>62</v>
      </c>
      <c r="G18" s="35">
        <f t="shared" si="0"/>
        <v>80.600000000000009</v>
      </c>
    </row>
    <row r="19" spans="1:7" x14ac:dyDescent="0.2">
      <c r="C19" t="s">
        <v>116</v>
      </c>
      <c r="D19" s="19">
        <v>2</v>
      </c>
      <c r="E19" s="19">
        <v>1.3</v>
      </c>
      <c r="F19" s="34">
        <v>160</v>
      </c>
      <c r="G19" s="35">
        <f t="shared" si="0"/>
        <v>416</v>
      </c>
    </row>
    <row r="20" spans="1:7" x14ac:dyDescent="0.2">
      <c r="A20" s="19" t="s">
        <v>31</v>
      </c>
      <c r="B20" s="19"/>
      <c r="C20" s="19"/>
      <c r="D20" s="19"/>
      <c r="E20" s="19"/>
      <c r="F20" s="19"/>
      <c r="G20" s="35">
        <f>SUM(G11:G19)</f>
        <v>1683.5</v>
      </c>
    </row>
    <row r="21" spans="1:7" x14ac:dyDescent="0.2">
      <c r="A21" s="19" t="s">
        <v>83</v>
      </c>
      <c r="B21" s="19"/>
      <c r="C21" s="19" t="s">
        <v>117</v>
      </c>
      <c r="D21" s="19">
        <v>1</v>
      </c>
      <c r="E21" s="19">
        <v>1</v>
      </c>
      <c r="F21" s="34">
        <v>50</v>
      </c>
      <c r="G21" s="35">
        <f>D21*E21*F21</f>
        <v>50</v>
      </c>
    </row>
    <row r="22" spans="1:7" x14ac:dyDescent="0.2">
      <c r="A22" s="19"/>
      <c r="B22" s="19"/>
      <c r="C22" s="19" t="s">
        <v>118</v>
      </c>
      <c r="D22" s="19">
        <v>1</v>
      </c>
      <c r="E22" s="19">
        <v>1</v>
      </c>
      <c r="F22" s="34">
        <v>80</v>
      </c>
      <c r="G22" s="35">
        <f>D22*E22*F22</f>
        <v>80</v>
      </c>
    </row>
    <row r="23" spans="1:7" x14ac:dyDescent="0.2">
      <c r="A23" s="19"/>
      <c r="B23" s="19"/>
      <c r="C23" s="19" t="s">
        <v>119</v>
      </c>
      <c r="D23" s="19">
        <v>1</v>
      </c>
      <c r="E23" s="19">
        <v>1</v>
      </c>
      <c r="F23" s="34">
        <v>80</v>
      </c>
      <c r="G23" s="35">
        <f>D23*E23*F23</f>
        <v>80</v>
      </c>
    </row>
    <row r="24" spans="1:7" x14ac:dyDescent="0.2">
      <c r="A24" s="19" t="s">
        <v>78</v>
      </c>
      <c r="B24" s="19"/>
      <c r="C24" s="90" t="s">
        <v>122</v>
      </c>
      <c r="D24" s="19">
        <v>6</v>
      </c>
      <c r="E24" s="19">
        <v>1</v>
      </c>
      <c r="F24" s="34">
        <v>75</v>
      </c>
      <c r="G24" s="35">
        <f>D24*E24*F24</f>
        <v>450</v>
      </c>
    </row>
    <row r="25" spans="1:7" x14ac:dyDescent="0.2">
      <c r="A25" t="s">
        <v>32</v>
      </c>
      <c r="C25" s="33"/>
      <c r="D25" s="19"/>
      <c r="E25" s="19"/>
      <c r="F25" s="19"/>
      <c r="G25" s="35">
        <v>700</v>
      </c>
    </row>
    <row r="26" spans="1:7" x14ac:dyDescent="0.2">
      <c r="A26" s="91" t="s">
        <v>139</v>
      </c>
      <c r="C26" s="33"/>
      <c r="D26" s="19"/>
      <c r="E26" s="19">
        <v>0.2</v>
      </c>
      <c r="F26" s="35">
        <f>Erstellung!F12</f>
        <v>70</v>
      </c>
      <c r="G26" s="35">
        <f>E26*F26</f>
        <v>14</v>
      </c>
    </row>
    <row r="27" spans="1:7" x14ac:dyDescent="0.2">
      <c r="D27" s="19"/>
      <c r="E27" s="19"/>
      <c r="F27" s="19"/>
      <c r="G27" s="35"/>
    </row>
    <row r="28" spans="1:7" x14ac:dyDescent="0.2">
      <c r="A28" s="37" t="s">
        <v>33</v>
      </c>
      <c r="B28" s="37"/>
      <c r="C28" s="37"/>
      <c r="D28" s="37"/>
      <c r="E28" s="37"/>
      <c r="F28" s="37"/>
      <c r="G28" s="38">
        <f>G20+G24+G25+G9+G26+G21+G22+G23</f>
        <v>5832.5403999999999</v>
      </c>
    </row>
    <row r="29" spans="1:7" x14ac:dyDescent="0.2">
      <c r="F29" s="2"/>
      <c r="G29" s="2"/>
    </row>
    <row r="30" spans="1:7" x14ac:dyDescent="0.2">
      <c r="A30" s="57" t="s">
        <v>54</v>
      </c>
      <c r="F30" s="2"/>
      <c r="G30" s="58">
        <f>G7-G28</f>
        <v>14567.4596</v>
      </c>
    </row>
    <row r="31" spans="1:7" ht="13.5" thickBot="1" x14ac:dyDescent="0.25">
      <c r="F31" s="2"/>
      <c r="G31" s="2"/>
    </row>
    <row r="32" spans="1:7" ht="13.5" thickBot="1" x14ac:dyDescent="0.25">
      <c r="A32" s="3"/>
      <c r="B32" s="3"/>
      <c r="C32" s="3"/>
      <c r="D32" s="3" t="s">
        <v>72</v>
      </c>
      <c r="E32" s="3" t="s">
        <v>69</v>
      </c>
      <c r="F32" s="3" t="str">
        <f>F3</f>
        <v>Preis</v>
      </c>
      <c r="G32" s="3" t="str">
        <f>G3</f>
        <v>Fr.-/ha</v>
      </c>
    </row>
    <row r="33" spans="1:7" ht="13.5" thickBot="1" x14ac:dyDescent="0.25">
      <c r="A33" t="s">
        <v>13</v>
      </c>
      <c r="B33" t="s">
        <v>120</v>
      </c>
      <c r="D33">
        <v>7</v>
      </c>
      <c r="E33" s="6">
        <v>2</v>
      </c>
      <c r="F33" s="8">
        <v>37</v>
      </c>
      <c r="G33" s="8">
        <f>D33*E33*F33</f>
        <v>518</v>
      </c>
    </row>
    <row r="34" spans="1:7" ht="13.5" thickBot="1" x14ac:dyDescent="0.25">
      <c r="B34" t="s">
        <v>106</v>
      </c>
      <c r="D34">
        <v>9</v>
      </c>
      <c r="E34" s="6">
        <v>2</v>
      </c>
      <c r="F34" s="8">
        <v>38</v>
      </c>
      <c r="G34" s="8">
        <f>E34*F34*D34</f>
        <v>684</v>
      </c>
    </row>
    <row r="35" spans="1:7" ht="13.5" thickBot="1" x14ac:dyDescent="0.25">
      <c r="B35" t="s">
        <v>103</v>
      </c>
      <c r="D35">
        <v>2</v>
      </c>
      <c r="E35" s="6">
        <v>1</v>
      </c>
      <c r="F35" s="8">
        <v>18</v>
      </c>
      <c r="G35" s="8">
        <f>E35*F35*D35</f>
        <v>36</v>
      </c>
    </row>
    <row r="36" spans="1:7" ht="13.5" thickBot="1" x14ac:dyDescent="0.25">
      <c r="B36" t="s">
        <v>123</v>
      </c>
      <c r="E36" s="6">
        <v>2</v>
      </c>
      <c r="F36" s="8">
        <v>27</v>
      </c>
      <c r="G36" s="8">
        <f>E36*F36</f>
        <v>54</v>
      </c>
    </row>
    <row r="37" spans="1:7" ht="13.5" thickBot="1" x14ac:dyDescent="0.25">
      <c r="B37" t="s">
        <v>124</v>
      </c>
      <c r="D37">
        <v>6</v>
      </c>
      <c r="E37" s="6">
        <v>2</v>
      </c>
      <c r="F37" s="8">
        <v>16</v>
      </c>
      <c r="G37" s="8">
        <f>D37*E37*F37</f>
        <v>192</v>
      </c>
    </row>
    <row r="38" spans="1:7" ht="13.5" thickBot="1" x14ac:dyDescent="0.25">
      <c r="B38" t="s">
        <v>125</v>
      </c>
      <c r="D38">
        <v>2</v>
      </c>
      <c r="E38" s="6">
        <v>2</v>
      </c>
      <c r="F38" s="8">
        <v>40</v>
      </c>
      <c r="G38" s="8">
        <f>E38*F38*D38</f>
        <v>160</v>
      </c>
    </row>
    <row r="39" spans="1:7" ht="13.5" thickBot="1" x14ac:dyDescent="0.25">
      <c r="B39" t="s">
        <v>126</v>
      </c>
      <c r="E39" s="6">
        <v>24</v>
      </c>
      <c r="F39" s="8">
        <v>57</v>
      </c>
      <c r="G39" s="8">
        <f>E39*F39</f>
        <v>1368</v>
      </c>
    </row>
    <row r="40" spans="1:7" ht="13.5" thickBot="1" x14ac:dyDescent="0.25">
      <c r="B40" s="91" t="s">
        <v>140</v>
      </c>
      <c r="E40" s="6">
        <v>8</v>
      </c>
      <c r="F40" s="8">
        <v>55</v>
      </c>
      <c r="G40" s="8">
        <f>E40*F40</f>
        <v>440</v>
      </c>
    </row>
    <row r="41" spans="1:7" ht="13.5" thickBot="1" x14ac:dyDescent="0.25">
      <c r="B41" s="91" t="s">
        <v>91</v>
      </c>
      <c r="E41" s="6">
        <v>24</v>
      </c>
      <c r="F41" s="8">
        <v>30</v>
      </c>
      <c r="G41" s="8">
        <f>E41*F41</f>
        <v>720</v>
      </c>
    </row>
    <row r="42" spans="1:7" ht="13.5" thickBot="1" x14ac:dyDescent="0.25">
      <c r="A42" s="91" t="s">
        <v>16</v>
      </c>
      <c r="B42" t="s">
        <v>108</v>
      </c>
      <c r="E42" s="6">
        <f>D33*E33+D34*E34+D35*E35+E36+D37*E37+D38*E38+E40</f>
        <v>60</v>
      </c>
      <c r="F42" s="8">
        <v>45</v>
      </c>
      <c r="G42" s="8">
        <f>E42*F42</f>
        <v>2700</v>
      </c>
    </row>
    <row r="43" spans="1:7" ht="13.5" thickBot="1" x14ac:dyDescent="0.25">
      <c r="A43" t="s">
        <v>128</v>
      </c>
      <c r="E43" s="6"/>
      <c r="F43" s="6"/>
      <c r="G43" s="8">
        <v>250</v>
      </c>
    </row>
    <row r="44" spans="1:7" ht="13.5" thickBot="1" x14ac:dyDescent="0.25">
      <c r="E44" s="6"/>
      <c r="F44" s="6"/>
      <c r="G44" s="8"/>
    </row>
    <row r="45" spans="1:7" ht="13.5" thickBot="1" x14ac:dyDescent="0.25">
      <c r="A45" s="59" t="s">
        <v>18</v>
      </c>
      <c r="B45" s="59"/>
      <c r="C45" s="59"/>
      <c r="D45" s="59"/>
      <c r="E45" s="60"/>
      <c r="F45" s="61"/>
      <c r="G45" s="61">
        <f>SUM(G33:G43)</f>
        <v>7122</v>
      </c>
    </row>
    <row r="46" spans="1:7" ht="13.5" thickBot="1" x14ac:dyDescent="0.25">
      <c r="A46" s="21"/>
      <c r="B46" s="21"/>
      <c r="C46" s="21"/>
      <c r="D46" s="21"/>
      <c r="E46" s="39"/>
      <c r="F46" s="11"/>
      <c r="G46" s="11"/>
    </row>
    <row r="47" spans="1:7" ht="13.5" thickBot="1" x14ac:dyDescent="0.25">
      <c r="A47" s="62" t="s">
        <v>19</v>
      </c>
      <c r="B47" s="62"/>
      <c r="C47" s="62"/>
      <c r="D47" s="62"/>
      <c r="E47" s="60"/>
      <c r="F47" s="61"/>
      <c r="G47" s="61">
        <v>709</v>
      </c>
    </row>
    <row r="48" spans="1:7" ht="13.5" thickBot="1" x14ac:dyDescent="0.25">
      <c r="A48" s="62" t="s">
        <v>55</v>
      </c>
      <c r="B48" s="62"/>
      <c r="C48" s="62"/>
      <c r="D48" s="62"/>
      <c r="E48" s="60"/>
      <c r="F48" s="61"/>
      <c r="G48" s="61">
        <v>80</v>
      </c>
    </row>
    <row r="49" spans="1:7" ht="13.5" thickBot="1" x14ac:dyDescent="0.25">
      <c r="A49" s="62" t="s">
        <v>56</v>
      </c>
      <c r="B49" s="62"/>
      <c r="C49" s="62"/>
      <c r="D49" s="62"/>
      <c r="E49" s="63">
        <v>500</v>
      </c>
      <c r="F49" s="64">
        <v>1</v>
      </c>
      <c r="G49" s="61">
        <f>E49*F49</f>
        <v>500</v>
      </c>
    </row>
    <row r="50" spans="1:7" ht="12.75" customHeight="1" thickBot="1" x14ac:dyDescent="0.25">
      <c r="A50" s="87" t="s">
        <v>77</v>
      </c>
      <c r="B50" s="19"/>
      <c r="C50" s="19"/>
      <c r="D50" s="19"/>
      <c r="E50" s="65"/>
      <c r="F50" s="66"/>
      <c r="G50" s="88">
        <v>800</v>
      </c>
    </row>
    <row r="51" spans="1:7" ht="12.75" customHeight="1" thickBot="1" x14ac:dyDescent="0.25">
      <c r="A51" s="67" t="s">
        <v>57</v>
      </c>
      <c r="B51" s="67"/>
      <c r="C51" s="67"/>
      <c r="D51" s="67"/>
      <c r="E51" s="83">
        <v>0.02</v>
      </c>
      <c r="F51" s="66">
        <f>G28</f>
        <v>5832.5403999999999</v>
      </c>
      <c r="G51" s="68">
        <f>E51*F51</f>
        <v>116.650808</v>
      </c>
    </row>
    <row r="52" spans="1:7" ht="12.75" customHeight="1" thickBot="1" x14ac:dyDescent="0.25">
      <c r="E52" s="6"/>
      <c r="F52" s="8"/>
      <c r="G52" s="8"/>
    </row>
    <row r="53" spans="1:7" ht="12.75" customHeight="1" x14ac:dyDescent="0.2">
      <c r="A53" s="57" t="s">
        <v>58</v>
      </c>
      <c r="B53" s="57"/>
      <c r="C53" s="57"/>
      <c r="D53" s="57"/>
      <c r="E53" s="57"/>
      <c r="F53" s="58"/>
      <c r="G53" s="58">
        <f>G30-G45-G47-G48-G49-G50-G51</f>
        <v>5239.8087919999998</v>
      </c>
    </row>
    <row r="54" spans="1:7" ht="12.75" customHeight="1" thickBot="1" x14ac:dyDescent="0.25">
      <c r="A54" s="57"/>
      <c r="B54" s="57"/>
      <c r="C54" s="57"/>
      <c r="D54" s="57"/>
      <c r="E54" s="57"/>
      <c r="F54" s="58"/>
      <c r="G54" s="58"/>
    </row>
    <row r="55" spans="1:7" ht="12.75" customHeight="1" thickBot="1" x14ac:dyDescent="0.25">
      <c r="A55" s="67" t="s">
        <v>59</v>
      </c>
      <c r="B55" s="67"/>
      <c r="C55" s="67"/>
      <c r="D55" s="67"/>
      <c r="E55" s="65">
        <v>1</v>
      </c>
      <c r="F55" s="66">
        <v>1000</v>
      </c>
      <c r="G55" s="68">
        <f>E55*F55</f>
        <v>1000</v>
      </c>
    </row>
    <row r="56" spans="1:7" ht="12.75" customHeight="1" x14ac:dyDescent="0.2">
      <c r="E56" s="9"/>
      <c r="F56" s="11"/>
      <c r="G56" s="11"/>
    </row>
    <row r="57" spans="1:7" ht="12.75" customHeight="1" x14ac:dyDescent="0.2">
      <c r="A57" s="57" t="s">
        <v>60</v>
      </c>
      <c r="B57" s="57"/>
      <c r="E57" s="21"/>
      <c r="F57" s="69"/>
      <c r="G57" s="70">
        <f>G53+G55</f>
        <v>6239.8087919999998</v>
      </c>
    </row>
    <row r="58" spans="1:7" ht="12.75" customHeight="1" thickBot="1" x14ac:dyDescent="0.25">
      <c r="E58" s="15"/>
      <c r="F58" s="17"/>
      <c r="G58" s="17"/>
    </row>
    <row r="59" spans="1:7" ht="13.5" thickBot="1" x14ac:dyDescent="0.25">
      <c r="A59" s="71" t="s">
        <v>20</v>
      </c>
      <c r="B59" t="s">
        <v>92</v>
      </c>
      <c r="E59" s="6">
        <v>80</v>
      </c>
      <c r="F59" s="8">
        <v>30</v>
      </c>
      <c r="G59" s="8">
        <f t="shared" ref="G59:G71" si="1">E59*F59</f>
        <v>2400</v>
      </c>
    </row>
    <row r="60" spans="1:7" ht="13.5" thickBot="1" x14ac:dyDescent="0.25">
      <c r="B60" t="s">
        <v>61</v>
      </c>
      <c r="E60" s="6">
        <v>14</v>
      </c>
      <c r="F60" s="8">
        <v>30</v>
      </c>
      <c r="G60" s="8">
        <f t="shared" si="1"/>
        <v>420</v>
      </c>
    </row>
    <row r="61" spans="1:7" ht="13.5" thickBot="1" x14ac:dyDescent="0.25">
      <c r="B61" t="s">
        <v>62</v>
      </c>
      <c r="E61" s="6">
        <v>3</v>
      </c>
      <c r="F61" s="8">
        <v>30</v>
      </c>
      <c r="G61" s="8">
        <f t="shared" si="1"/>
        <v>90</v>
      </c>
    </row>
    <row r="62" spans="1:7" ht="13.5" thickBot="1" x14ac:dyDescent="0.25">
      <c r="B62" t="s">
        <v>83</v>
      </c>
      <c r="E62" s="6">
        <v>4</v>
      </c>
      <c r="F62" s="8">
        <v>30</v>
      </c>
      <c r="G62" s="8">
        <f t="shared" si="1"/>
        <v>120</v>
      </c>
    </row>
    <row r="63" spans="1:7" ht="13.5" thickBot="1" x14ac:dyDescent="0.25">
      <c r="B63" t="s">
        <v>34</v>
      </c>
      <c r="E63" s="6">
        <v>18</v>
      </c>
      <c r="F63" s="8">
        <v>30</v>
      </c>
      <c r="G63" s="8">
        <f t="shared" si="1"/>
        <v>540</v>
      </c>
    </row>
    <row r="64" spans="1:7" ht="13.5" thickBot="1" x14ac:dyDescent="0.25">
      <c r="B64" t="s">
        <v>93</v>
      </c>
      <c r="E64" s="6">
        <v>2</v>
      </c>
      <c r="F64" s="8">
        <v>30</v>
      </c>
      <c r="G64" s="8">
        <f t="shared" si="1"/>
        <v>60</v>
      </c>
    </row>
    <row r="65" spans="1:7" ht="13.5" thickBot="1" x14ac:dyDescent="0.25">
      <c r="B65" s="91" t="s">
        <v>136</v>
      </c>
      <c r="E65" s="6">
        <v>14</v>
      </c>
      <c r="F65" s="8">
        <v>30</v>
      </c>
      <c r="G65" s="8">
        <f t="shared" si="1"/>
        <v>420</v>
      </c>
    </row>
    <row r="66" spans="1:7" ht="13.5" thickBot="1" x14ac:dyDescent="0.25">
      <c r="B66" s="91" t="s">
        <v>134</v>
      </c>
      <c r="E66" s="6">
        <v>10</v>
      </c>
      <c r="F66" s="8">
        <v>30</v>
      </c>
      <c r="G66" s="8">
        <f t="shared" si="1"/>
        <v>300</v>
      </c>
    </row>
    <row r="67" spans="1:7" ht="13.5" thickBot="1" x14ac:dyDescent="0.25">
      <c r="B67" s="91" t="s">
        <v>143</v>
      </c>
      <c r="E67" s="6">
        <v>24</v>
      </c>
      <c r="F67" s="8">
        <v>30</v>
      </c>
      <c r="G67" s="8">
        <f t="shared" si="1"/>
        <v>720</v>
      </c>
    </row>
    <row r="68" spans="1:7" ht="13.5" thickBot="1" x14ac:dyDescent="0.25">
      <c r="B68" s="91" t="s">
        <v>141</v>
      </c>
      <c r="E68" s="6">
        <v>24</v>
      </c>
      <c r="F68" s="8">
        <v>30</v>
      </c>
      <c r="G68" s="8">
        <f t="shared" si="1"/>
        <v>720</v>
      </c>
    </row>
    <row r="69" spans="1:7" ht="13.5" thickBot="1" x14ac:dyDescent="0.25">
      <c r="B69" t="s">
        <v>90</v>
      </c>
      <c r="E69" s="6">
        <v>17</v>
      </c>
      <c r="F69" s="8">
        <v>30</v>
      </c>
      <c r="G69" s="8">
        <f t="shared" si="1"/>
        <v>510</v>
      </c>
    </row>
    <row r="70" spans="1:7" ht="13.5" thickBot="1" x14ac:dyDescent="0.25">
      <c r="B70" t="s">
        <v>63</v>
      </c>
      <c r="E70" s="6">
        <v>10</v>
      </c>
      <c r="F70" s="8">
        <v>30</v>
      </c>
      <c r="G70" s="8">
        <f t="shared" si="1"/>
        <v>300</v>
      </c>
    </row>
    <row r="71" spans="1:7" ht="13.5" thickBot="1" x14ac:dyDescent="0.25">
      <c r="A71" t="s">
        <v>73</v>
      </c>
      <c r="B71" t="s">
        <v>36</v>
      </c>
      <c r="E71" s="6">
        <f>(0.1)*(SUM(E59:E70))</f>
        <v>22</v>
      </c>
      <c r="F71" s="8">
        <v>30</v>
      </c>
      <c r="G71" s="8">
        <f t="shared" si="1"/>
        <v>660</v>
      </c>
    </row>
    <row r="72" spans="1:7" ht="13.5" thickBot="1" x14ac:dyDescent="0.25">
      <c r="E72" s="6"/>
      <c r="F72" s="8"/>
      <c r="G72" s="8"/>
    </row>
    <row r="73" spans="1:7" ht="13.5" thickBot="1" x14ac:dyDescent="0.25">
      <c r="A73" s="59" t="s">
        <v>37</v>
      </c>
      <c r="B73" s="59"/>
      <c r="C73" s="6"/>
      <c r="D73" s="6"/>
      <c r="E73" s="6">
        <f>SUM(E59:E72)</f>
        <v>242</v>
      </c>
      <c r="F73" s="8"/>
      <c r="G73" s="68">
        <f>SUM(G59:G71)</f>
        <v>7260</v>
      </c>
    </row>
    <row r="74" spans="1:7" x14ac:dyDescent="0.2">
      <c r="F74" s="2"/>
      <c r="G74" s="2"/>
    </row>
    <row r="75" spans="1:7" x14ac:dyDescent="0.2">
      <c r="A75" s="30" t="s">
        <v>64</v>
      </c>
      <c r="B75" s="30"/>
      <c r="C75" s="30"/>
      <c r="D75" s="30"/>
      <c r="E75" s="30"/>
      <c r="F75" s="30"/>
      <c r="G75" s="30">
        <f>E73</f>
        <v>242</v>
      </c>
    </row>
    <row r="76" spans="1:7" x14ac:dyDescent="0.2">
      <c r="A76" s="30" t="s">
        <v>65</v>
      </c>
      <c r="B76" s="30"/>
      <c r="C76" s="30"/>
      <c r="D76" s="30"/>
      <c r="E76" s="30"/>
      <c r="F76" s="32"/>
      <c r="G76" s="32">
        <f>E71</f>
        <v>22</v>
      </c>
    </row>
    <row r="77" spans="1:7" x14ac:dyDescent="0.2">
      <c r="A77" s="36"/>
      <c r="B77" s="36"/>
      <c r="C77" s="36"/>
      <c r="D77" s="36"/>
      <c r="E77" s="36"/>
      <c r="F77" s="36"/>
      <c r="G77" s="36"/>
    </row>
    <row r="78" spans="1:7" x14ac:dyDescent="0.2">
      <c r="A78" s="72" t="s">
        <v>66</v>
      </c>
      <c r="B78" s="72"/>
      <c r="C78" s="72"/>
      <c r="D78" s="72"/>
      <c r="E78" s="72"/>
      <c r="F78" s="73"/>
      <c r="G78" s="74">
        <f>G57/G75</f>
        <v>25.784333851239669</v>
      </c>
    </row>
    <row r="80" spans="1:7" x14ac:dyDescent="0.2">
      <c r="A80" s="84" t="s">
        <v>67</v>
      </c>
      <c r="B80" s="84"/>
      <c r="C80" s="84"/>
      <c r="D80" s="84"/>
      <c r="E80" s="84"/>
      <c r="F80" s="84"/>
      <c r="G80" s="85">
        <f>G28+G45+G47+G48+G49+G51+G73</f>
        <v>21620.191208</v>
      </c>
    </row>
    <row r="81" spans="1:7" x14ac:dyDescent="0.2">
      <c r="A81" s="84" t="s">
        <v>74</v>
      </c>
      <c r="B81" s="84"/>
      <c r="C81" s="84"/>
      <c r="D81" s="84"/>
      <c r="E81" s="84"/>
      <c r="F81" s="84"/>
      <c r="G81" s="85">
        <f>G7+G55</f>
        <v>21400</v>
      </c>
    </row>
    <row r="82" spans="1:7" x14ac:dyDescent="0.2">
      <c r="A82" s="84" t="s">
        <v>75</v>
      </c>
      <c r="B82" s="84"/>
      <c r="C82" s="84"/>
      <c r="D82" s="84"/>
      <c r="E82" s="84"/>
      <c r="F82" s="84"/>
      <c r="G82" s="85">
        <f>G81-G80</f>
        <v>-220.19120800000019</v>
      </c>
    </row>
  </sheetData>
  <sheetProtection algorithmName="SHA-512" hashValue="n0SU1QveFsp3sCRzvSdGaW6cQxyEmecR8MgpakyaAEkbJP7hh59a6y8JIFFDfI7O+LfI12kKtGx0G3YtqQw5IA==" saltValue="WamncCsW0SIz6ZzF7y0OMA==" spinCount="100000" sheet="1" objects="1" scenarios="1"/>
  <phoneticPr fontId="8" type="noConversion"/>
  <pageMargins left="0.78740157499999996" right="0.78740157499999996" top="0.51" bottom="0.31" header="0.4921259845" footer="0.492125984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Erstellung</vt:lpstr>
      <vt:lpstr>Aufbauphase</vt:lpstr>
      <vt:lpstr>kalk.Verlust Aufbau</vt:lpstr>
      <vt:lpstr>Ertragsjahr</vt:lpstr>
    </vt:vector>
  </TitlesOfParts>
  <Company>LBL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Angela Seminara</cp:lastModifiedBy>
  <cp:lastPrinted>2011-03-28T09:37:21Z</cp:lastPrinted>
  <dcterms:created xsi:type="dcterms:W3CDTF">2007-04-10T12:06:29Z</dcterms:created>
  <dcterms:modified xsi:type="dcterms:W3CDTF">2024-10-22T13:34:55Z</dcterms:modified>
</cp:coreProperties>
</file>